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activeTab="0"/>
  </bookViews>
  <sheets>
    <sheet name="Люб. жим б.э." sheetId="1" r:id="rId1"/>
    <sheet name="ПРО тяга б.э." sheetId="2" r:id="rId2"/>
    <sheet name="ПРО жим б.э." sheetId="3" r:id="rId3"/>
    <sheet name="СОВ тяга" sheetId="4" r:id="rId4"/>
    <sheet name="СОВ жим" sheetId="5" r:id="rId5"/>
    <sheet name="НАП тяга б.э." sheetId="6" r:id="rId6"/>
  </sheets>
  <definedNames>
    <definedName name="_xlnm.Print_Area" localSheetId="0">'Люб. жим б.э.'!$A$1:$M$55</definedName>
    <definedName name="_xlnm.Print_Area" localSheetId="5">'НАП тяга б.э.'!$A$1:$M$65</definedName>
    <definedName name="_xlnm.Print_Area" localSheetId="2">'ПРО жим б.э.'!$A$1:$M$56</definedName>
    <definedName name="_xlnm.Print_Area" localSheetId="1">'ПРО тяга б.э.'!$A$1:$M$52</definedName>
    <definedName name="_xlnm.Print_Area" localSheetId="4">'СОВ жим'!$A$1:$M$24</definedName>
    <definedName name="_xlnm.Print_Area" localSheetId="3">'СОВ тяга'!$A$1:$M$21</definedName>
  </definedNames>
  <calcPr fullCalcOnLoad="1" refMode="R1C1"/>
</workbook>
</file>

<file path=xl/sharedStrings.xml><?xml version="1.0" encoding="utf-8"?>
<sst xmlns="http://schemas.openxmlformats.org/spreadsheetml/2006/main" count="859" uniqueCount="278">
  <si>
    <t>ФИО</t>
  </si>
  <si>
    <t>Жим</t>
  </si>
  <si>
    <t>Тяга</t>
  </si>
  <si>
    <t>Сумма</t>
  </si>
  <si>
    <t>С вес</t>
  </si>
  <si>
    <t>Тренер</t>
  </si>
  <si>
    <t>Очки</t>
  </si>
  <si>
    <t>Команда</t>
  </si>
  <si>
    <t>Рек</t>
  </si>
  <si>
    <t>Город</t>
  </si>
  <si>
    <t>Возр груп
Год. р./Возраст</t>
  </si>
  <si>
    <t>НАП 1-2 октября Любители становая тяга без экипировки
01 - 02.Октябрь.2016</t>
  </si>
  <si>
    <t>Shv/Mel</t>
  </si>
  <si>
    <t>ВЕСОВАЯ КАТЕГОРИЯ   52</t>
  </si>
  <si>
    <t>Дмитриева Ксения</t>
  </si>
  <si>
    <t>Juniors 20-23 (17.04.1996)/20</t>
  </si>
  <si>
    <t>51,55</t>
  </si>
  <si>
    <t xml:space="preserve">Лично </t>
  </si>
  <si>
    <t xml:space="preserve">Белгород/Белгородская область </t>
  </si>
  <si>
    <t>95,0</t>
  </si>
  <si>
    <t>102,5</t>
  </si>
  <si>
    <t>102.50</t>
  </si>
  <si>
    <t xml:space="preserve"> </t>
  </si>
  <si>
    <t>Джулай Анастасия</t>
  </si>
  <si>
    <t>Open (25.03.1985)/31</t>
  </si>
  <si>
    <t>50,45</t>
  </si>
  <si>
    <t xml:space="preserve">Старый Оскол/Белгородская область </t>
  </si>
  <si>
    <t>90,0</t>
  </si>
  <si>
    <t>110,0</t>
  </si>
  <si>
    <t>110.00</t>
  </si>
  <si>
    <t>ВЕСОВАЯ КАТЕГОРИЯ   82.5</t>
  </si>
  <si>
    <t>Бердников Максим</t>
  </si>
  <si>
    <t>Teen 16-17 (14.01.2000)/16</t>
  </si>
  <si>
    <t>81,60</t>
  </si>
  <si>
    <t>185,0</t>
  </si>
  <si>
    <t>195,0</t>
  </si>
  <si>
    <t>205,0</t>
  </si>
  <si>
    <t>205.00</t>
  </si>
  <si>
    <t>Редькин Александр</t>
  </si>
  <si>
    <t>Teen 16-17 (02.03.1999)/17</t>
  </si>
  <si>
    <t>80,25</t>
  </si>
  <si>
    <t>170,0</t>
  </si>
  <si>
    <t>180,0</t>
  </si>
  <si>
    <t>190,0</t>
  </si>
  <si>
    <t>180.00</t>
  </si>
  <si>
    <t>Цымбаренко Станислав</t>
  </si>
  <si>
    <t>Teen 18-19 (16.12.1997)/18</t>
  </si>
  <si>
    <t>81,50</t>
  </si>
  <si>
    <t xml:space="preserve">ДЮСШ №4 </t>
  </si>
  <si>
    <t>217,5</t>
  </si>
  <si>
    <t>217.50</t>
  </si>
  <si>
    <t>Open (16.12.1997)/18</t>
  </si>
  <si>
    <t>Бахмутов Александр</t>
  </si>
  <si>
    <t>Open (03.05.1991)/25</t>
  </si>
  <si>
    <t>82,40</t>
  </si>
  <si>
    <t>190.00</t>
  </si>
  <si>
    <t>Калугин Иван</t>
  </si>
  <si>
    <t>Open (16.03.1986)/30</t>
  </si>
  <si>
    <t>82,25</t>
  </si>
  <si>
    <t>175,0</t>
  </si>
  <si>
    <t>187,5</t>
  </si>
  <si>
    <t>187.50</t>
  </si>
  <si>
    <t>ВЕСОВАЯ КАТЕГОРИЯ   90</t>
  </si>
  <si>
    <t>Степкин Алексей</t>
  </si>
  <si>
    <t>Open (24.04.1978)/38</t>
  </si>
  <si>
    <t>89,20</t>
  </si>
  <si>
    <t>200,0</t>
  </si>
  <si>
    <t>Тишин Павел</t>
  </si>
  <si>
    <t>Open (23.05.1987)/29</t>
  </si>
  <si>
    <t>86,40</t>
  </si>
  <si>
    <t>ВЕСОВАЯ КАТЕГОРИЯ   100</t>
  </si>
  <si>
    <t>Лыков Николай</t>
  </si>
  <si>
    <t>Open (28.08.1991)/25</t>
  </si>
  <si>
    <t>95,80</t>
  </si>
  <si>
    <t xml:space="preserve">Шебекино/Белгородская область </t>
  </si>
  <si>
    <t>210,0</t>
  </si>
  <si>
    <t>220,0</t>
  </si>
  <si>
    <t>220.00</t>
  </si>
  <si>
    <t>ВЕСОВАЯ КАТЕГОРИЯ   110</t>
  </si>
  <si>
    <t>Ващук Андрей</t>
  </si>
  <si>
    <t>Masters 55-59 (28.06.1960)/56</t>
  </si>
  <si>
    <t>107,20</t>
  </si>
  <si>
    <t>215,0</t>
  </si>
  <si>
    <t>210.00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</si>
  <si>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</si>
  <si>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</si>
  <si>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</si>
  <si>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</si>
  <si>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</si>
  <si>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</si>
  <si>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</si>
  <si>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</si>
  <si>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</si>
  <si>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</si>
  <si>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</si>
  <si>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</si>
  <si>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</si>
  <si>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</si>
  <si>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 xml:space="preserve">52 </t>
  </si>
  <si>
    <t>103,0623</t>
  </si>
  <si>
    <t xml:space="preserve">Открытая </t>
  </si>
  <si>
    <t>109,2850</t>
  </si>
  <si>
    <t xml:space="preserve">Мужчины </t>
  </si>
  <si>
    <t xml:space="preserve">Юноши </t>
  </si>
  <si>
    <t xml:space="preserve">Юноши 16 - 17 </t>
  </si>
  <si>
    <t xml:space="preserve">82.5 </t>
  </si>
  <si>
    <t>144,5728</t>
  </si>
  <si>
    <t xml:space="preserve">Юноши 18 - 19 </t>
  </si>
  <si>
    <t>144,0015</t>
  </si>
  <si>
    <t>122,7636</t>
  </si>
  <si>
    <t>135,8505</t>
  </si>
  <si>
    <t xml:space="preserve">100 </t>
  </si>
  <si>
    <t>124,3880</t>
  </si>
  <si>
    <t xml:space="preserve">90 </t>
  </si>
  <si>
    <t>120,6425</t>
  </si>
  <si>
    <t>117,7620</t>
  </si>
  <si>
    <t>116,3625</t>
  </si>
  <si>
    <t>108,0720</t>
  </si>
  <si>
    <t xml:space="preserve">Мастера </t>
  </si>
  <si>
    <t xml:space="preserve">Мастера 55 - 59 </t>
  </si>
  <si>
    <t xml:space="preserve">110 </t>
  </si>
  <si>
    <t>162,2221</t>
  </si>
  <si>
    <t>НАП 1-2 октября СОВ жим лежа
01 - 02.Октябрь.2016</t>
  </si>
  <si>
    <t>ВЕСОВАЯ КАТЕГОРИЯ   75</t>
  </si>
  <si>
    <t>Папанов Алексей</t>
  </si>
  <si>
    <t>Open (14.09.1985)/31</t>
  </si>
  <si>
    <t>68,60</t>
  </si>
  <si>
    <t>45,0</t>
  </si>
  <si>
    <t>Уваров Николай</t>
  </si>
  <si>
    <t>Open (15.03.1990)/26</t>
  </si>
  <si>
    <t>80,40</t>
  </si>
  <si>
    <t>115,0</t>
  </si>
  <si>
    <t>132,5</t>
  </si>
  <si>
    <t>72,5305</t>
  </si>
  <si>
    <t>НАП 1-2 октября СОВ становая тяга
01 - 02.Октябрь.2016</t>
  </si>
  <si>
    <t>70,0</t>
  </si>
  <si>
    <t>80,0</t>
  </si>
  <si>
    <t xml:space="preserve">75 </t>
  </si>
  <si>
    <t>67,9725</t>
  </si>
  <si>
    <t>НАП 1-2 октября ПРО жим лежа без экипировки
01 - 02.Октябрь.2016</t>
  </si>
  <si>
    <t>ВЕСОВАЯ КАТЕГОРИЯ   56</t>
  </si>
  <si>
    <t>Белоусов Роман</t>
  </si>
  <si>
    <t>Open (19.10.1991)/24</t>
  </si>
  <si>
    <t>54,70</t>
  </si>
  <si>
    <t>145,0</t>
  </si>
  <si>
    <t>150,0</t>
  </si>
  <si>
    <t>155,0</t>
  </si>
  <si>
    <t>Нехаев Игорь</t>
  </si>
  <si>
    <t>Masters 50-54 (03.04.1965)/51</t>
  </si>
  <si>
    <t>71,25</t>
  </si>
  <si>
    <t>117,5</t>
  </si>
  <si>
    <t>Бугорский Иван</t>
  </si>
  <si>
    <t>Teen 16-17 (18.04.1997)/19</t>
  </si>
  <si>
    <t>79,90</t>
  </si>
  <si>
    <t>100,0</t>
  </si>
  <si>
    <t>Передерий Дмитрий</t>
  </si>
  <si>
    <t>Open (24.08.1980)/36</t>
  </si>
  <si>
    <t>94,20</t>
  </si>
  <si>
    <t xml:space="preserve">Донецк/Ростовская область </t>
  </si>
  <si>
    <t>172,5</t>
  </si>
  <si>
    <t>195,0o</t>
  </si>
  <si>
    <t>Кузнецов Кирилл</t>
  </si>
  <si>
    <t>Open (21.02.1989)/27</t>
  </si>
  <si>
    <t>99,90</t>
  </si>
  <si>
    <t>225,0</t>
  </si>
  <si>
    <t>Григорян Арман</t>
  </si>
  <si>
    <t>Juniors 20-23 (01.06.1994)/22</t>
  </si>
  <si>
    <t>106,30</t>
  </si>
  <si>
    <t>235,0</t>
  </si>
  <si>
    <t>Козюберда Артем</t>
  </si>
  <si>
    <t>Juniors 20-23 (22.09.1996)/20</t>
  </si>
  <si>
    <t>109,80</t>
  </si>
  <si>
    <t>202,5</t>
  </si>
  <si>
    <t>Open (01.06.1994)/22</t>
  </si>
  <si>
    <t>ВЕСОВАЯ КАТЕГОРИЯ   125</t>
  </si>
  <si>
    <t>Шаповалов Константин</t>
  </si>
  <si>
    <t>Open (01.03.1983)/33</t>
  </si>
  <si>
    <t>114,10</t>
  </si>
  <si>
    <t>160,0</t>
  </si>
  <si>
    <t>165,0</t>
  </si>
  <si>
    <t>65,8840</t>
  </si>
  <si>
    <t>123,0786</t>
  </si>
  <si>
    <t>111,9422</t>
  </si>
  <si>
    <t xml:space="preserve">56 </t>
  </si>
  <si>
    <t>139,1745</t>
  </si>
  <si>
    <t>121,8600</t>
  </si>
  <si>
    <t>111,2280</t>
  </si>
  <si>
    <t>108,0885</t>
  </si>
  <si>
    <t xml:space="preserve">125 </t>
  </si>
  <si>
    <t>87,8130</t>
  </si>
  <si>
    <t xml:space="preserve">Мастера 50 - 54 </t>
  </si>
  <si>
    <t>97,9963</t>
  </si>
  <si>
    <t>НАП 1-2 октября ПРО становая тяга без экипировки
01 - 02.Октябрь.2016</t>
  </si>
  <si>
    <t>Тупикина Наталья</t>
  </si>
  <si>
    <t>Teen 18-19 (06.12.1997)/18</t>
  </si>
  <si>
    <t>49,95</t>
  </si>
  <si>
    <t>85,0</t>
  </si>
  <si>
    <t>97,5</t>
  </si>
  <si>
    <t>105,0</t>
  </si>
  <si>
    <t>ВЕСОВАЯ КАТЕГОРИЯ   67.5</t>
  </si>
  <si>
    <t>Володарский Сергей</t>
  </si>
  <si>
    <t>Open (21.08.1989)/27</t>
  </si>
  <si>
    <t>65,25</t>
  </si>
  <si>
    <t>230,0</t>
  </si>
  <si>
    <t>Телепнев Александр</t>
  </si>
  <si>
    <t>Teen 18-19 (06.01.1998)/18</t>
  </si>
  <si>
    <t>71,90</t>
  </si>
  <si>
    <t>Никитюк Сергей</t>
  </si>
  <si>
    <t>Open (09.03.1984)/32</t>
  </si>
  <si>
    <t>89,55</t>
  </si>
  <si>
    <t>135,0</t>
  </si>
  <si>
    <t>Сюзюмов Евгений</t>
  </si>
  <si>
    <t>Teen 18-19 (25.09.1997)/19</t>
  </si>
  <si>
    <t>95,50</t>
  </si>
  <si>
    <t>265,0</t>
  </si>
  <si>
    <t>275,0</t>
  </si>
  <si>
    <t>292,5</t>
  </si>
  <si>
    <t>Крапивин Сергей</t>
  </si>
  <si>
    <t>Juniors 20-23 (12.06.1996)/20</t>
  </si>
  <si>
    <t>95,35</t>
  </si>
  <si>
    <t xml:space="preserve">Челябинск/Челябинская область </t>
  </si>
  <si>
    <t>280,0</t>
  </si>
  <si>
    <t>Open (25.09.1997)/19</t>
  </si>
  <si>
    <t>103,5154</t>
  </si>
  <si>
    <t>161,9618</t>
  </si>
  <si>
    <t>145,7288</t>
  </si>
  <si>
    <t>154,6944</t>
  </si>
  <si>
    <t xml:space="preserve">67.5 </t>
  </si>
  <si>
    <t>160,9598</t>
  </si>
  <si>
    <t>155,7325</t>
  </si>
  <si>
    <t>91,0005</t>
  </si>
  <si>
    <t>НАП 1-2 октября Любители жим лежа без экипировки
01 - 02.Октябрь.2016</t>
  </si>
  <si>
    <t>47,5</t>
  </si>
  <si>
    <t>50,0</t>
  </si>
  <si>
    <t>52,5</t>
  </si>
  <si>
    <t>Грищенко Артем</t>
  </si>
  <si>
    <t>Open (06.07.1989)/27</t>
  </si>
  <si>
    <t>65,15</t>
  </si>
  <si>
    <t>120,0</t>
  </si>
  <si>
    <t>127,5</t>
  </si>
  <si>
    <t>Володько Александр</t>
  </si>
  <si>
    <t>Open (12.07.1980)/36</t>
  </si>
  <si>
    <t>74,20</t>
  </si>
  <si>
    <t>130,0</t>
  </si>
  <si>
    <t>Баранов Павел</t>
  </si>
  <si>
    <t>Open (12.07.1990)/26</t>
  </si>
  <si>
    <t>79,70</t>
  </si>
  <si>
    <t>140,0</t>
  </si>
  <si>
    <t>147,5</t>
  </si>
  <si>
    <t>Зубов Александр</t>
  </si>
  <si>
    <t>Open (04.06.1985)/31</t>
  </si>
  <si>
    <t>80,90</t>
  </si>
  <si>
    <t>130,0o</t>
  </si>
  <si>
    <t>125,0</t>
  </si>
  <si>
    <t>Грицков Евгений</t>
  </si>
  <si>
    <t>Open (28.06.1984)/32</t>
  </si>
  <si>
    <t>93,50</t>
  </si>
  <si>
    <t>142,5o</t>
  </si>
  <si>
    <t>162,5</t>
  </si>
  <si>
    <t>Прокопьев Валентин</t>
  </si>
  <si>
    <t>Masters 40-44 (30.08.1973)/43</t>
  </si>
  <si>
    <t>110,00</t>
  </si>
  <si>
    <t>160,0o</t>
  </si>
  <si>
    <t>167,5</t>
  </si>
  <si>
    <t>52,1587</t>
  </si>
  <si>
    <t>88,8580</t>
  </si>
  <si>
    <t>88,7685</t>
  </si>
  <si>
    <t>87,9060</t>
  </si>
  <si>
    <t>87,1130</t>
  </si>
  <si>
    <t>80,5740</t>
  </si>
  <si>
    <t>77,5750</t>
  </si>
  <si>
    <t xml:space="preserve">Мастера 40 - 44 </t>
  </si>
  <si>
    <t>87,3851</t>
  </si>
  <si>
    <t>Коробейников Д.Ю.</t>
  </si>
  <si>
    <t>Кузьменко Е.В.</t>
  </si>
  <si>
    <t>Кузнецов К.В.</t>
  </si>
  <si>
    <t>Коробейников М.Ю.</t>
  </si>
  <si>
    <t>Володарский С. 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</si>
</sst>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</numFmts>
  <fonts count="47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indent="1"/>
    </xf>
    <xf numFmtId="49" fontId="11" fillId="0" borderId="0" xfId="0" applyNumberFormat="1" applyFont="1" applyFill="1" applyBorder="1" applyAlignment="1">
      <alignment horizontal="left" indent="1"/>
    </xf>
    <xf numFmtId="49" fontId="12" fillId="0" borderId="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49" fontId="8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2" fillId="0" borderId="0" xfId="0" applyNumberFormat="1" applyFont="1" applyAlignment="1">
      <alignment horizontal="left" indent="1"/>
    </xf>
    <xf numFmtId="49" fontId="12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49" fontId="8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8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SheetLayoutView="100" zoomScalePageLayoutView="0" workbookViewId="0" topLeftCell="A1">
      <selection activeCell="F75" sqref="F75"/>
    </sheetView>
  </sheetViews>
  <sheetFormatPr defaultColWidth="9.00390625" defaultRowHeight="12.75"/>
  <cols>
    <col min="1" max="1" width="26.00390625" style="31" bestFit="1" customWidth="1"/>
    <col min="2" max="2" width="26.875" style="31" bestFit="1" customWidth="1"/>
    <col min="3" max="3" width="10.625" style="31" bestFit="1" customWidth="1"/>
    <col min="4" max="4" width="9.25390625" style="31" bestFit="1" customWidth="1"/>
    <col min="5" max="5" width="22.75390625" style="31" bestFit="1" customWidth="1"/>
    <col min="6" max="6" width="34.375" style="31" bestFit="1" customWidth="1"/>
    <col min="7" max="8" width="6.625" style="31" bestFit="1" customWidth="1"/>
    <col min="9" max="9" width="5.625" style="31" bestFit="1" customWidth="1"/>
    <col min="10" max="10" width="4.625" style="31" bestFit="1" customWidth="1"/>
    <col min="11" max="11" width="7.875" style="31" bestFit="1" customWidth="1"/>
    <col min="12" max="12" width="7.625" style="31" bestFit="1" customWidth="1"/>
    <col min="13" max="13" width="8.875" style="31" bestFit="1" customWidth="1"/>
  </cols>
  <sheetData>
    <row r="1" spans="1:13" s="1" customFormat="1" ht="15" customHeight="1">
      <c r="A1" s="48" t="s">
        <v>231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1" customFormat="1" ht="66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2" customFormat="1" ht="12.75" customHeight="1">
      <c r="A3" s="54" t="s">
        <v>0</v>
      </c>
      <c r="B3" s="56" t="s">
        <v>10</v>
      </c>
      <c r="C3" s="58" t="s">
        <v>4</v>
      </c>
      <c r="D3" s="58" t="s">
        <v>12</v>
      </c>
      <c r="E3" s="58" t="s">
        <v>7</v>
      </c>
      <c r="F3" s="58" t="s">
        <v>9</v>
      </c>
      <c r="G3" s="58" t="s">
        <v>1</v>
      </c>
      <c r="H3" s="58"/>
      <c r="I3" s="58"/>
      <c r="J3" s="58"/>
      <c r="K3" s="58" t="s">
        <v>3</v>
      </c>
      <c r="L3" s="58" t="s">
        <v>6</v>
      </c>
      <c r="M3" s="60" t="s">
        <v>5</v>
      </c>
    </row>
    <row r="4" spans="1:13" s="2" customFormat="1" ht="21" customHeight="1" thickBot="1">
      <c r="A4" s="55"/>
      <c r="B4" s="57"/>
      <c r="C4" s="57"/>
      <c r="D4" s="57"/>
      <c r="E4" s="57"/>
      <c r="F4" s="57"/>
      <c r="G4" s="3">
        <v>1</v>
      </c>
      <c r="H4" s="3">
        <v>2</v>
      </c>
      <c r="I4" s="3">
        <v>3</v>
      </c>
      <c r="J4" s="3" t="s">
        <v>8</v>
      </c>
      <c r="K4" s="57"/>
      <c r="L4" s="57"/>
      <c r="M4" s="61"/>
    </row>
    <row r="5" spans="1:12" ht="15">
      <c r="A5" s="62" t="s">
        <v>13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42" t="s">
        <v>14</v>
      </c>
      <c r="B6" s="42" t="s">
        <v>15</v>
      </c>
      <c r="C6" s="42" t="s">
        <v>16</v>
      </c>
      <c r="D6" s="42" t="str">
        <f>"0,9762"</f>
        <v>0,9762</v>
      </c>
      <c r="E6" s="42" t="s">
        <v>17</v>
      </c>
      <c r="F6" s="42" t="s">
        <v>18</v>
      </c>
      <c r="G6" s="43" t="s">
        <v>232</v>
      </c>
      <c r="H6" s="43" t="s">
        <v>233</v>
      </c>
      <c r="I6" s="43" t="s">
        <v>233</v>
      </c>
      <c r="J6" s="43"/>
      <c r="K6" s="42">
        <v>0</v>
      </c>
      <c r="L6" s="42" t="str">
        <f>"0,0000"</f>
        <v>0,0000</v>
      </c>
      <c r="M6" s="42" t="s">
        <v>22</v>
      </c>
    </row>
    <row r="7" spans="1:13" ht="12.75">
      <c r="A7" s="44" t="s">
        <v>23</v>
      </c>
      <c r="B7" s="44" t="s">
        <v>24</v>
      </c>
      <c r="C7" s="44" t="s">
        <v>25</v>
      </c>
      <c r="D7" s="44" t="str">
        <f>"0,9935"</f>
        <v>0,9935</v>
      </c>
      <c r="E7" s="44" t="s">
        <v>17</v>
      </c>
      <c r="F7" s="44" t="s">
        <v>26</v>
      </c>
      <c r="G7" s="44" t="s">
        <v>127</v>
      </c>
      <c r="H7" s="44" t="s">
        <v>234</v>
      </c>
      <c r="I7" s="45"/>
      <c r="J7" s="45"/>
      <c r="K7" s="44">
        <v>52.5</v>
      </c>
      <c r="L7" s="44" t="str">
        <f>"52,1587"</f>
        <v>52,1587</v>
      </c>
      <c r="M7" s="44" t="s">
        <v>22</v>
      </c>
    </row>
    <row r="9" spans="1:12" ht="15">
      <c r="A9" s="59" t="s">
        <v>199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3" ht="12.75">
      <c r="A10" s="32" t="s">
        <v>235</v>
      </c>
      <c r="B10" s="32" t="s">
        <v>236</v>
      </c>
      <c r="C10" s="32" t="s">
        <v>237</v>
      </c>
      <c r="D10" s="32" t="str">
        <f>"0,7498"</f>
        <v>0,7498</v>
      </c>
      <c r="E10" s="32" t="s">
        <v>17</v>
      </c>
      <c r="F10" s="32" t="s">
        <v>18</v>
      </c>
      <c r="G10" s="33" t="s">
        <v>238</v>
      </c>
      <c r="H10" s="33" t="s">
        <v>239</v>
      </c>
      <c r="I10" s="33" t="s">
        <v>239</v>
      </c>
      <c r="J10" s="33"/>
      <c r="K10" s="32">
        <v>0</v>
      </c>
      <c r="L10" s="32" t="str">
        <f>"0,0000"</f>
        <v>0,0000</v>
      </c>
      <c r="M10" s="32" t="s">
        <v>22</v>
      </c>
    </row>
    <row r="12" spans="1:12" ht="15">
      <c r="A12" s="59" t="s">
        <v>123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3" ht="12.75">
      <c r="A13" s="32" t="s">
        <v>240</v>
      </c>
      <c r="B13" s="32" t="s">
        <v>241</v>
      </c>
      <c r="C13" s="32" t="s">
        <v>242</v>
      </c>
      <c r="D13" s="32" t="str">
        <f>"0,6701"</f>
        <v>0,6701</v>
      </c>
      <c r="E13" s="32" t="s">
        <v>17</v>
      </c>
      <c r="F13" s="32" t="s">
        <v>18</v>
      </c>
      <c r="G13" s="33" t="s">
        <v>238</v>
      </c>
      <c r="H13" s="32" t="s">
        <v>238</v>
      </c>
      <c r="I13" s="32" t="s">
        <v>243</v>
      </c>
      <c r="J13" s="33"/>
      <c r="K13" s="32">
        <v>130</v>
      </c>
      <c r="L13" s="32" t="str">
        <f>"87,1130"</f>
        <v>87,1130</v>
      </c>
      <c r="M13" s="32" t="s">
        <v>22</v>
      </c>
    </row>
    <row r="15" spans="1:12" ht="15">
      <c r="A15" s="59" t="s">
        <v>30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3" ht="12.75">
      <c r="A16" s="42" t="s">
        <v>244</v>
      </c>
      <c r="B16" s="42" t="s">
        <v>245</v>
      </c>
      <c r="C16" s="42" t="s">
        <v>246</v>
      </c>
      <c r="D16" s="42" t="str">
        <f>"0,6347"</f>
        <v>0,6347</v>
      </c>
      <c r="E16" s="42" t="s">
        <v>17</v>
      </c>
      <c r="F16" s="42" t="s">
        <v>18</v>
      </c>
      <c r="G16" s="42" t="s">
        <v>247</v>
      </c>
      <c r="H16" s="43" t="s">
        <v>248</v>
      </c>
      <c r="I16" s="43" t="s">
        <v>248</v>
      </c>
      <c r="J16" s="43"/>
      <c r="K16" s="42">
        <v>140</v>
      </c>
      <c r="L16" s="42" t="str">
        <f>"88,8580"</f>
        <v>88,8580</v>
      </c>
      <c r="M16" s="42" t="s">
        <v>22</v>
      </c>
    </row>
    <row r="17" spans="1:13" ht="12.75">
      <c r="A17" s="46" t="s">
        <v>249</v>
      </c>
      <c r="B17" s="46" t="s">
        <v>250</v>
      </c>
      <c r="C17" s="46" t="s">
        <v>251</v>
      </c>
      <c r="D17" s="46" t="str">
        <f>"0,6279"</f>
        <v>0,6279</v>
      </c>
      <c r="E17" s="46" t="s">
        <v>17</v>
      </c>
      <c r="F17" s="46" t="s">
        <v>18</v>
      </c>
      <c r="G17" s="46" t="s">
        <v>243</v>
      </c>
      <c r="H17" s="46" t="s">
        <v>247</v>
      </c>
      <c r="I17" s="47" t="s">
        <v>248</v>
      </c>
      <c r="J17" s="47"/>
      <c r="K17" s="46">
        <v>140</v>
      </c>
      <c r="L17" s="46" t="str">
        <f>"87,9060"</f>
        <v>87,9060</v>
      </c>
      <c r="M17" s="46" t="s">
        <v>22</v>
      </c>
    </row>
    <row r="18" spans="1:13" ht="12.75">
      <c r="A18" s="46" t="s">
        <v>52</v>
      </c>
      <c r="B18" s="46" t="s">
        <v>53</v>
      </c>
      <c r="C18" s="46" t="s">
        <v>54</v>
      </c>
      <c r="D18" s="46" t="str">
        <f>"0,6198"</f>
        <v>0,6198</v>
      </c>
      <c r="E18" s="46" t="s">
        <v>17</v>
      </c>
      <c r="F18" s="46" t="s">
        <v>18</v>
      </c>
      <c r="G18" s="46" t="s">
        <v>252</v>
      </c>
      <c r="H18" s="47" t="s">
        <v>247</v>
      </c>
      <c r="I18" s="47" t="s">
        <v>247</v>
      </c>
      <c r="J18" s="47"/>
      <c r="K18" s="46">
        <v>130</v>
      </c>
      <c r="L18" s="46" t="str">
        <f>"80,5740"</f>
        <v>80,5740</v>
      </c>
      <c r="M18" s="46" t="s">
        <v>22</v>
      </c>
    </row>
    <row r="19" spans="1:13" ht="12.75">
      <c r="A19" s="44" t="s">
        <v>56</v>
      </c>
      <c r="B19" s="44" t="s">
        <v>57</v>
      </c>
      <c r="C19" s="44" t="s">
        <v>58</v>
      </c>
      <c r="D19" s="44" t="str">
        <f>"0,6206"</f>
        <v>0,6206</v>
      </c>
      <c r="E19" s="44" t="s">
        <v>48</v>
      </c>
      <c r="F19" s="44" t="s">
        <v>18</v>
      </c>
      <c r="G19" s="44" t="s">
        <v>238</v>
      </c>
      <c r="H19" s="44" t="s">
        <v>253</v>
      </c>
      <c r="I19" s="45" t="s">
        <v>243</v>
      </c>
      <c r="J19" s="45"/>
      <c r="K19" s="44">
        <v>125</v>
      </c>
      <c r="L19" s="44" t="str">
        <f>"77,5750"</f>
        <v>77,5750</v>
      </c>
      <c r="M19" s="44" t="s">
        <v>22</v>
      </c>
    </row>
    <row r="21" spans="1:12" ht="15">
      <c r="A21" s="59" t="s">
        <v>70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3" ht="12.75">
      <c r="A22" s="32" t="s">
        <v>254</v>
      </c>
      <c r="B22" s="32" t="s">
        <v>255</v>
      </c>
      <c r="C22" s="32" t="s">
        <v>256</v>
      </c>
      <c r="D22" s="32" t="str">
        <f>"0,5727"</f>
        <v>0,5727</v>
      </c>
      <c r="E22" s="32" t="s">
        <v>17</v>
      </c>
      <c r="F22" s="32" t="s">
        <v>18</v>
      </c>
      <c r="G22" s="32" t="s">
        <v>257</v>
      </c>
      <c r="H22" s="32" t="s">
        <v>146</v>
      </c>
      <c r="I22" s="33" t="s">
        <v>258</v>
      </c>
      <c r="J22" s="33"/>
      <c r="K22" s="32">
        <v>155</v>
      </c>
      <c r="L22" s="32" t="str">
        <f>"88,7685"</f>
        <v>88,7685</v>
      </c>
      <c r="M22" s="32" t="s">
        <v>22</v>
      </c>
    </row>
    <row r="24" spans="1:12" ht="15">
      <c r="A24" s="59" t="s">
        <v>78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3" ht="12.75">
      <c r="A25" s="32" t="s">
        <v>259</v>
      </c>
      <c r="B25" s="32" t="s">
        <v>260</v>
      </c>
      <c r="C25" s="32" t="s">
        <v>261</v>
      </c>
      <c r="D25" s="32" t="str">
        <f>"0,5365"</f>
        <v>0,5365</v>
      </c>
      <c r="E25" s="32" t="s">
        <v>17</v>
      </c>
      <c r="F25" s="32" t="s">
        <v>18</v>
      </c>
      <c r="G25" s="33" t="s">
        <v>178</v>
      </c>
      <c r="H25" s="32" t="s">
        <v>262</v>
      </c>
      <c r="I25" s="33" t="s">
        <v>263</v>
      </c>
      <c r="J25" s="33"/>
      <c r="K25" s="32">
        <v>160</v>
      </c>
      <c r="L25" s="32" t="str">
        <f>"87,3851"</f>
        <v>87,3851</v>
      </c>
      <c r="M25" s="32" t="s">
        <v>22</v>
      </c>
    </row>
    <row r="27" spans="5:7" ht="15">
      <c r="E27" s="34" t="s">
        <v>84</v>
      </c>
      <c r="G27" s="31" t="s">
        <v>273</v>
      </c>
    </row>
    <row r="28" spans="5:7" ht="15">
      <c r="E28" s="34" t="s">
        <v>85</v>
      </c>
      <c r="G28" s="31" t="s">
        <v>274</v>
      </c>
    </row>
    <row r="29" spans="5:7" ht="15">
      <c r="E29" s="34" t="s">
        <v>86</v>
      </c>
      <c r="G29" s="31" t="s">
        <v>277</v>
      </c>
    </row>
    <row r="30" spans="5:7" ht="15">
      <c r="E30" s="34" t="s">
        <v>87</v>
      </c>
      <c r="G30" s="31" t="s">
        <v>275</v>
      </c>
    </row>
    <row r="31" spans="5:7" ht="15">
      <c r="E31" s="34" t="s">
        <v>87</v>
      </c>
      <c r="G31" s="31" t="s">
        <v>276</v>
      </c>
    </row>
    <row r="32" spans="5:7" ht="15">
      <c r="E32" s="34" t="s">
        <v>88</v>
      </c>
      <c r="G32" s="31" t="s">
        <v>275</v>
      </c>
    </row>
    <row r="33" ht="15">
      <c r="E33" s="34"/>
    </row>
    <row r="35" spans="1:2" ht="18">
      <c r="A35" s="35" t="s">
        <v>89</v>
      </c>
      <c r="B35" s="35"/>
    </row>
    <row r="36" spans="1:2" ht="15">
      <c r="A36" s="36" t="s">
        <v>90</v>
      </c>
      <c r="B36" s="36"/>
    </row>
    <row r="37" spans="1:2" ht="14.25">
      <c r="A37" s="38"/>
      <c r="B37" s="39" t="s">
        <v>100</v>
      </c>
    </row>
    <row r="38" spans="1:5" ht="15">
      <c r="A38" s="40" t="s">
        <v>92</v>
      </c>
      <c r="B38" s="40" t="s">
        <v>93</v>
      </c>
      <c r="C38" s="40" t="s">
        <v>94</v>
      </c>
      <c r="D38" s="40" t="s">
        <v>95</v>
      </c>
      <c r="E38" s="40" t="s">
        <v>96</v>
      </c>
    </row>
    <row r="39" spans="1:5" ht="12.75">
      <c r="A39" s="37" t="s">
        <v>23</v>
      </c>
      <c r="B39" s="31" t="s">
        <v>100</v>
      </c>
      <c r="C39" s="31" t="s">
        <v>98</v>
      </c>
      <c r="D39" s="31" t="s">
        <v>234</v>
      </c>
      <c r="E39" s="41" t="s">
        <v>264</v>
      </c>
    </row>
    <row r="42" spans="1:2" ht="15">
      <c r="A42" s="36" t="s">
        <v>102</v>
      </c>
      <c r="B42" s="36"/>
    </row>
    <row r="43" spans="1:2" ht="14.25">
      <c r="A43" s="38"/>
      <c r="B43" s="39" t="s">
        <v>100</v>
      </c>
    </row>
    <row r="44" spans="1:5" ht="15">
      <c r="A44" s="40" t="s">
        <v>92</v>
      </c>
      <c r="B44" s="40" t="s">
        <v>93</v>
      </c>
      <c r="C44" s="40" t="s">
        <v>94</v>
      </c>
      <c r="D44" s="40" t="s">
        <v>95</v>
      </c>
      <c r="E44" s="40" t="s">
        <v>96</v>
      </c>
    </row>
    <row r="45" spans="1:5" ht="12.75">
      <c r="A45" s="37" t="s">
        <v>244</v>
      </c>
      <c r="B45" s="31" t="s">
        <v>100</v>
      </c>
      <c r="C45" s="31" t="s">
        <v>105</v>
      </c>
      <c r="D45" s="31" t="s">
        <v>247</v>
      </c>
      <c r="E45" s="41" t="s">
        <v>265</v>
      </c>
    </row>
    <row r="46" spans="1:5" ht="12.75">
      <c r="A46" s="37" t="s">
        <v>254</v>
      </c>
      <c r="B46" s="31" t="s">
        <v>100</v>
      </c>
      <c r="C46" s="31" t="s">
        <v>111</v>
      </c>
      <c r="D46" s="31" t="s">
        <v>146</v>
      </c>
      <c r="E46" s="41" t="s">
        <v>266</v>
      </c>
    </row>
    <row r="47" spans="1:5" ht="12.75">
      <c r="A47" s="37" t="s">
        <v>249</v>
      </c>
      <c r="B47" s="31" t="s">
        <v>100</v>
      </c>
      <c r="C47" s="31" t="s">
        <v>105</v>
      </c>
      <c r="D47" s="31" t="s">
        <v>247</v>
      </c>
      <c r="E47" s="41" t="s">
        <v>267</v>
      </c>
    </row>
    <row r="48" spans="1:5" ht="12.75">
      <c r="A48" s="37" t="s">
        <v>240</v>
      </c>
      <c r="B48" s="31" t="s">
        <v>100</v>
      </c>
      <c r="C48" s="31" t="s">
        <v>137</v>
      </c>
      <c r="D48" s="31" t="s">
        <v>243</v>
      </c>
      <c r="E48" s="41" t="s">
        <v>268</v>
      </c>
    </row>
    <row r="49" spans="1:5" ht="12.75">
      <c r="A49" s="37" t="s">
        <v>52</v>
      </c>
      <c r="B49" s="31" t="s">
        <v>100</v>
      </c>
      <c r="C49" s="31" t="s">
        <v>105</v>
      </c>
      <c r="D49" s="31" t="s">
        <v>243</v>
      </c>
      <c r="E49" s="41" t="s">
        <v>269</v>
      </c>
    </row>
    <row r="50" spans="1:5" ht="12.75">
      <c r="A50" s="37" t="s">
        <v>56</v>
      </c>
      <c r="B50" s="31" t="s">
        <v>100</v>
      </c>
      <c r="C50" s="31" t="s">
        <v>105</v>
      </c>
      <c r="D50" s="31" t="s">
        <v>253</v>
      </c>
      <c r="E50" s="41" t="s">
        <v>270</v>
      </c>
    </row>
    <row r="52" spans="1:2" ht="14.25">
      <c r="A52" s="38"/>
      <c r="B52" s="39" t="s">
        <v>118</v>
      </c>
    </row>
    <row r="53" spans="1:5" ht="15">
      <c r="A53" s="40" t="s">
        <v>92</v>
      </c>
      <c r="B53" s="40" t="s">
        <v>93</v>
      </c>
      <c r="C53" s="40" t="s">
        <v>94</v>
      </c>
      <c r="D53" s="40" t="s">
        <v>95</v>
      </c>
      <c r="E53" s="40" t="s">
        <v>96</v>
      </c>
    </row>
    <row r="54" spans="1:5" ht="12.75">
      <c r="A54" s="37" t="s">
        <v>259</v>
      </c>
      <c r="B54" s="31" t="s">
        <v>271</v>
      </c>
      <c r="C54" s="31" t="s">
        <v>120</v>
      </c>
      <c r="D54" s="31" t="s">
        <v>178</v>
      </c>
      <c r="E54" s="41" t="s">
        <v>272</v>
      </c>
    </row>
  </sheetData>
  <sheetProtection/>
  <mergeCells count="17">
    <mergeCell ref="A15:L15"/>
    <mergeCell ref="A21:L21"/>
    <mergeCell ref="A24:L24"/>
    <mergeCell ref="K3:K4"/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J36" sqref="J36"/>
    </sheetView>
  </sheetViews>
  <sheetFormatPr defaultColWidth="9.00390625" defaultRowHeight="12.75"/>
  <cols>
    <col min="1" max="2" width="26.00390625" style="31" bestFit="1" customWidth="1"/>
    <col min="3" max="3" width="10.625" style="31" bestFit="1" customWidth="1"/>
    <col min="4" max="4" width="9.25390625" style="31" bestFit="1" customWidth="1"/>
    <col min="5" max="5" width="22.75390625" style="31" bestFit="1" customWidth="1"/>
    <col min="6" max="6" width="30.375" style="31" bestFit="1" customWidth="1"/>
    <col min="7" max="9" width="5.625" style="31" bestFit="1" customWidth="1"/>
    <col min="10" max="10" width="4.625" style="31" bestFit="1" customWidth="1"/>
    <col min="11" max="11" width="7.875" style="31" bestFit="1" customWidth="1"/>
    <col min="12" max="12" width="8.625" style="31" bestFit="1" customWidth="1"/>
    <col min="13" max="13" width="8.875" style="31" bestFit="1" customWidth="1"/>
  </cols>
  <sheetData>
    <row r="1" spans="1:13" s="1" customFormat="1" ht="15" customHeight="1">
      <c r="A1" s="48" t="s">
        <v>192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1" customFormat="1" ht="66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2" customFormat="1" ht="12.75" customHeight="1">
      <c r="A3" s="54" t="s">
        <v>0</v>
      </c>
      <c r="B3" s="56" t="s">
        <v>10</v>
      </c>
      <c r="C3" s="58" t="s">
        <v>4</v>
      </c>
      <c r="D3" s="58" t="s">
        <v>12</v>
      </c>
      <c r="E3" s="58" t="s">
        <v>7</v>
      </c>
      <c r="F3" s="58" t="s">
        <v>9</v>
      </c>
      <c r="G3" s="58" t="s">
        <v>2</v>
      </c>
      <c r="H3" s="58"/>
      <c r="I3" s="58"/>
      <c r="J3" s="58"/>
      <c r="K3" s="58" t="s">
        <v>3</v>
      </c>
      <c r="L3" s="58" t="s">
        <v>6</v>
      </c>
      <c r="M3" s="60" t="s">
        <v>5</v>
      </c>
    </row>
    <row r="4" spans="1:13" s="2" customFormat="1" ht="21" customHeight="1" thickBot="1">
      <c r="A4" s="55"/>
      <c r="B4" s="57"/>
      <c r="C4" s="57"/>
      <c r="D4" s="57"/>
      <c r="E4" s="57"/>
      <c r="F4" s="57"/>
      <c r="G4" s="3">
        <v>1</v>
      </c>
      <c r="H4" s="3">
        <v>2</v>
      </c>
      <c r="I4" s="3">
        <v>3</v>
      </c>
      <c r="J4" s="3" t="s">
        <v>8</v>
      </c>
      <c r="K4" s="57"/>
      <c r="L4" s="57"/>
      <c r="M4" s="61"/>
    </row>
    <row r="5" spans="1:12" ht="15">
      <c r="A5" s="62" t="s">
        <v>13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32" t="s">
        <v>193</v>
      </c>
      <c r="B6" s="32" t="s">
        <v>194</v>
      </c>
      <c r="C6" s="32" t="s">
        <v>195</v>
      </c>
      <c r="D6" s="32" t="str">
        <f>"1,0016"</f>
        <v>1,0016</v>
      </c>
      <c r="E6" s="32" t="s">
        <v>17</v>
      </c>
      <c r="F6" s="32" t="s">
        <v>18</v>
      </c>
      <c r="G6" s="32" t="s">
        <v>196</v>
      </c>
      <c r="H6" s="32" t="s">
        <v>197</v>
      </c>
      <c r="I6" s="33" t="s">
        <v>198</v>
      </c>
      <c r="J6" s="33"/>
      <c r="K6" s="32">
        <v>97.5</v>
      </c>
      <c r="L6" s="32" t="str">
        <f>"103,5154"</f>
        <v>103,5154</v>
      </c>
      <c r="M6" s="32" t="s">
        <v>22</v>
      </c>
    </row>
    <row r="8" spans="1:12" ht="15">
      <c r="A8" s="59" t="s">
        <v>199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32" t="s">
        <v>200</v>
      </c>
      <c r="B9" s="32" t="s">
        <v>201</v>
      </c>
      <c r="C9" s="32" t="s">
        <v>202</v>
      </c>
      <c r="D9" s="32" t="str">
        <f>"0,7487"</f>
        <v>0,7487</v>
      </c>
      <c r="E9" s="32" t="s">
        <v>17</v>
      </c>
      <c r="F9" s="32" t="s">
        <v>18</v>
      </c>
      <c r="G9" s="32" t="s">
        <v>66</v>
      </c>
      <c r="H9" s="32" t="s">
        <v>82</v>
      </c>
      <c r="I9" s="33" t="s">
        <v>203</v>
      </c>
      <c r="J9" s="33"/>
      <c r="K9" s="32">
        <v>215</v>
      </c>
      <c r="L9" s="32" t="str">
        <f>"160,9598"</f>
        <v>160,9598</v>
      </c>
      <c r="M9" s="32" t="s">
        <v>22</v>
      </c>
    </row>
    <row r="11" spans="1:12" ht="15">
      <c r="A11" s="59" t="s">
        <v>123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2.75">
      <c r="A12" s="32" t="s">
        <v>204</v>
      </c>
      <c r="B12" s="32" t="s">
        <v>205</v>
      </c>
      <c r="C12" s="32" t="s">
        <v>206</v>
      </c>
      <c r="D12" s="32" t="str">
        <f>"0,6874"</f>
        <v>0,6874</v>
      </c>
      <c r="E12" s="32" t="s">
        <v>48</v>
      </c>
      <c r="F12" s="32" t="s">
        <v>18</v>
      </c>
      <c r="G12" s="32" t="s">
        <v>41</v>
      </c>
      <c r="H12" s="32" t="s">
        <v>34</v>
      </c>
      <c r="I12" s="32" t="s">
        <v>66</v>
      </c>
      <c r="J12" s="33"/>
      <c r="K12" s="32">
        <v>200</v>
      </c>
      <c r="L12" s="32" t="str">
        <f>"145,7288"</f>
        <v>145,7288</v>
      </c>
      <c r="M12" s="32" t="s">
        <v>22</v>
      </c>
    </row>
    <row r="14" spans="1:12" ht="15">
      <c r="A14" s="59" t="s">
        <v>62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3" ht="12.75">
      <c r="A15" s="32" t="s">
        <v>207</v>
      </c>
      <c r="B15" s="32" t="s">
        <v>208</v>
      </c>
      <c r="C15" s="32" t="s">
        <v>209</v>
      </c>
      <c r="D15" s="32" t="str">
        <f>"0,5871"</f>
        <v>0,5871</v>
      </c>
      <c r="E15" s="32" t="s">
        <v>48</v>
      </c>
      <c r="F15" s="32" t="s">
        <v>18</v>
      </c>
      <c r="G15" s="32" t="s">
        <v>210</v>
      </c>
      <c r="H15" s="32" t="s">
        <v>144</v>
      </c>
      <c r="I15" s="32" t="s">
        <v>146</v>
      </c>
      <c r="J15" s="33"/>
      <c r="K15" s="32">
        <v>155</v>
      </c>
      <c r="L15" s="32" t="str">
        <f>"91,0005"</f>
        <v>91,0005</v>
      </c>
      <c r="M15" s="32" t="s">
        <v>22</v>
      </c>
    </row>
    <row r="17" spans="1:12" ht="15">
      <c r="A17" s="59" t="s">
        <v>70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3" ht="12.75">
      <c r="A18" s="42" t="s">
        <v>211</v>
      </c>
      <c r="B18" s="42" t="s">
        <v>212</v>
      </c>
      <c r="C18" s="42" t="s">
        <v>213</v>
      </c>
      <c r="D18" s="42" t="str">
        <f>"0,5663"</f>
        <v>0,5663</v>
      </c>
      <c r="E18" s="42" t="s">
        <v>48</v>
      </c>
      <c r="F18" s="42" t="s">
        <v>18</v>
      </c>
      <c r="G18" s="42" t="s">
        <v>214</v>
      </c>
      <c r="H18" s="42" t="s">
        <v>215</v>
      </c>
      <c r="I18" s="43" t="s">
        <v>216</v>
      </c>
      <c r="J18" s="43"/>
      <c r="K18" s="42">
        <v>275</v>
      </c>
      <c r="L18" s="42" t="str">
        <f>"161,9618"</f>
        <v>161,9618</v>
      </c>
      <c r="M18" s="42" t="s">
        <v>22</v>
      </c>
    </row>
    <row r="19" spans="1:13" ht="12.75">
      <c r="A19" s="46" t="s">
        <v>217</v>
      </c>
      <c r="B19" s="46" t="s">
        <v>218</v>
      </c>
      <c r="C19" s="46" t="s">
        <v>219</v>
      </c>
      <c r="D19" s="46" t="str">
        <f>"0,5667"</f>
        <v>0,5667</v>
      </c>
      <c r="E19" s="46" t="s">
        <v>17</v>
      </c>
      <c r="F19" s="46" t="s">
        <v>220</v>
      </c>
      <c r="G19" s="46" t="s">
        <v>214</v>
      </c>
      <c r="H19" s="47" t="s">
        <v>221</v>
      </c>
      <c r="I19" s="47" t="s">
        <v>221</v>
      </c>
      <c r="J19" s="47"/>
      <c r="K19" s="46">
        <v>265</v>
      </c>
      <c r="L19" s="46" t="str">
        <f>"154,6944"</f>
        <v>154,6944</v>
      </c>
      <c r="M19" s="46" t="s">
        <v>22</v>
      </c>
    </row>
    <row r="20" spans="1:13" ht="12.75">
      <c r="A20" s="44" t="s">
        <v>211</v>
      </c>
      <c r="B20" s="44" t="s">
        <v>222</v>
      </c>
      <c r="C20" s="44" t="s">
        <v>213</v>
      </c>
      <c r="D20" s="44" t="str">
        <f>"0,5663"</f>
        <v>0,5663</v>
      </c>
      <c r="E20" s="44" t="s">
        <v>48</v>
      </c>
      <c r="F20" s="44" t="s">
        <v>18</v>
      </c>
      <c r="G20" s="44" t="s">
        <v>214</v>
      </c>
      <c r="H20" s="44" t="s">
        <v>215</v>
      </c>
      <c r="I20" s="45" t="s">
        <v>216</v>
      </c>
      <c r="J20" s="45"/>
      <c r="K20" s="44">
        <v>275</v>
      </c>
      <c r="L20" s="44" t="str">
        <f>"155,7325"</f>
        <v>155,7325</v>
      </c>
      <c r="M20" s="44" t="s">
        <v>22</v>
      </c>
    </row>
    <row r="22" spans="5:7" ht="15">
      <c r="E22" s="34" t="s">
        <v>84</v>
      </c>
      <c r="G22" s="31" t="s">
        <v>273</v>
      </c>
    </row>
    <row r="23" spans="5:7" ht="15">
      <c r="E23" s="34" t="s">
        <v>85</v>
      </c>
      <c r="G23" s="31" t="s">
        <v>274</v>
      </c>
    </row>
    <row r="24" spans="5:7" ht="15">
      <c r="E24" s="34" t="s">
        <v>86</v>
      </c>
      <c r="G24" s="31" t="s">
        <v>277</v>
      </c>
    </row>
    <row r="25" spans="5:7" ht="15">
      <c r="E25" s="34" t="s">
        <v>87</v>
      </c>
      <c r="G25" s="31" t="s">
        <v>275</v>
      </c>
    </row>
    <row r="26" spans="5:7" ht="15">
      <c r="E26" s="34" t="s">
        <v>87</v>
      </c>
      <c r="G26" s="31" t="s">
        <v>276</v>
      </c>
    </row>
    <row r="27" spans="5:7" ht="15">
      <c r="E27" s="34" t="s">
        <v>88</v>
      </c>
      <c r="G27" s="31" t="s">
        <v>275</v>
      </c>
    </row>
    <row r="28" ht="15">
      <c r="E28" s="34"/>
    </row>
    <row r="30" spans="1:2" ht="18">
      <c r="A30" s="35" t="s">
        <v>89</v>
      </c>
      <c r="B30" s="35"/>
    </row>
    <row r="31" spans="1:2" ht="15">
      <c r="A31" s="36" t="s">
        <v>90</v>
      </c>
      <c r="B31" s="36"/>
    </row>
    <row r="32" spans="1:2" ht="14.25">
      <c r="A32" s="38"/>
      <c r="B32" s="39" t="s">
        <v>103</v>
      </c>
    </row>
    <row r="33" spans="1:5" ht="15">
      <c r="A33" s="40" t="s">
        <v>92</v>
      </c>
      <c r="B33" s="40" t="s">
        <v>93</v>
      </c>
      <c r="C33" s="40" t="s">
        <v>94</v>
      </c>
      <c r="D33" s="40" t="s">
        <v>95</v>
      </c>
      <c r="E33" s="40" t="s">
        <v>96</v>
      </c>
    </row>
    <row r="34" spans="1:5" ht="12.75">
      <c r="A34" s="37" t="s">
        <v>193</v>
      </c>
      <c r="B34" s="31" t="s">
        <v>107</v>
      </c>
      <c r="C34" s="31" t="s">
        <v>98</v>
      </c>
      <c r="D34" s="31" t="s">
        <v>197</v>
      </c>
      <c r="E34" s="41" t="s">
        <v>223</v>
      </c>
    </row>
    <row r="37" spans="1:2" ht="15">
      <c r="A37" s="36" t="s">
        <v>102</v>
      </c>
      <c r="B37" s="36"/>
    </row>
    <row r="38" spans="1:2" ht="14.25">
      <c r="A38" s="38"/>
      <c r="B38" s="39" t="s">
        <v>103</v>
      </c>
    </row>
    <row r="39" spans="1:5" ht="15">
      <c r="A39" s="40" t="s">
        <v>92</v>
      </c>
      <c r="B39" s="40" t="s">
        <v>93</v>
      </c>
      <c r="C39" s="40" t="s">
        <v>94</v>
      </c>
      <c r="D39" s="40" t="s">
        <v>95</v>
      </c>
      <c r="E39" s="40" t="s">
        <v>96</v>
      </c>
    </row>
    <row r="40" spans="1:5" ht="12.75">
      <c r="A40" s="37" t="s">
        <v>211</v>
      </c>
      <c r="B40" s="31" t="s">
        <v>107</v>
      </c>
      <c r="C40" s="31" t="s">
        <v>111</v>
      </c>
      <c r="D40" s="31" t="s">
        <v>215</v>
      </c>
      <c r="E40" s="41" t="s">
        <v>224</v>
      </c>
    </row>
    <row r="41" spans="1:5" ht="12.75">
      <c r="A41" s="37" t="s">
        <v>204</v>
      </c>
      <c r="B41" s="31" t="s">
        <v>107</v>
      </c>
      <c r="C41" s="31" t="s">
        <v>137</v>
      </c>
      <c r="D41" s="31" t="s">
        <v>66</v>
      </c>
      <c r="E41" s="41" t="s">
        <v>225</v>
      </c>
    </row>
    <row r="43" spans="1:2" ht="14.25">
      <c r="A43" s="38"/>
      <c r="B43" s="39" t="s">
        <v>91</v>
      </c>
    </row>
    <row r="44" spans="1:5" ht="15">
      <c r="A44" s="40" t="s">
        <v>92</v>
      </c>
      <c r="B44" s="40" t="s">
        <v>93</v>
      </c>
      <c r="C44" s="40" t="s">
        <v>94</v>
      </c>
      <c r="D44" s="40" t="s">
        <v>95</v>
      </c>
      <c r="E44" s="40" t="s">
        <v>96</v>
      </c>
    </row>
    <row r="45" spans="1:5" ht="12.75">
      <c r="A45" s="37" t="s">
        <v>217</v>
      </c>
      <c r="B45" s="31" t="s">
        <v>97</v>
      </c>
      <c r="C45" s="31" t="s">
        <v>111</v>
      </c>
      <c r="D45" s="31" t="s">
        <v>214</v>
      </c>
      <c r="E45" s="41" t="s">
        <v>226</v>
      </c>
    </row>
    <row r="47" spans="1:2" ht="14.25">
      <c r="A47" s="38"/>
      <c r="B47" s="39" t="s">
        <v>100</v>
      </c>
    </row>
    <row r="48" spans="1:5" ht="15">
      <c r="A48" s="40" t="s">
        <v>92</v>
      </c>
      <c r="B48" s="40" t="s">
        <v>93</v>
      </c>
      <c r="C48" s="40" t="s">
        <v>94</v>
      </c>
      <c r="D48" s="40" t="s">
        <v>95</v>
      </c>
      <c r="E48" s="40" t="s">
        <v>96</v>
      </c>
    </row>
    <row r="49" spans="1:5" ht="12.75">
      <c r="A49" s="37" t="s">
        <v>200</v>
      </c>
      <c r="B49" s="31" t="s">
        <v>100</v>
      </c>
      <c r="C49" s="31" t="s">
        <v>227</v>
      </c>
      <c r="D49" s="31" t="s">
        <v>82</v>
      </c>
      <c r="E49" s="41" t="s">
        <v>228</v>
      </c>
    </row>
    <row r="50" spans="1:5" ht="12.75">
      <c r="A50" s="37" t="s">
        <v>211</v>
      </c>
      <c r="B50" s="31" t="s">
        <v>100</v>
      </c>
      <c r="C50" s="31" t="s">
        <v>111</v>
      </c>
      <c r="D50" s="31" t="s">
        <v>215</v>
      </c>
      <c r="E50" s="41" t="s">
        <v>229</v>
      </c>
    </row>
    <row r="51" spans="1:5" ht="12.75">
      <c r="A51" s="37" t="s">
        <v>207</v>
      </c>
      <c r="B51" s="31" t="s">
        <v>100</v>
      </c>
      <c r="C51" s="31" t="s">
        <v>113</v>
      </c>
      <c r="D51" s="31" t="s">
        <v>146</v>
      </c>
      <c r="E51" s="41" t="s">
        <v>230</v>
      </c>
    </row>
  </sheetData>
  <sheetProtection/>
  <mergeCells count="16">
    <mergeCell ref="A14:L14"/>
    <mergeCell ref="A17:L17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5">
      <selection activeCell="K38" sqref="K38"/>
    </sheetView>
  </sheetViews>
  <sheetFormatPr defaultColWidth="9.00390625" defaultRowHeight="12.75"/>
  <cols>
    <col min="1" max="1" width="26.00390625" style="31" bestFit="1" customWidth="1"/>
    <col min="2" max="2" width="26.875" style="31" bestFit="1" customWidth="1"/>
    <col min="3" max="3" width="10.625" style="31" bestFit="1" customWidth="1"/>
    <col min="4" max="4" width="9.25390625" style="31" bestFit="1" customWidth="1"/>
    <col min="5" max="5" width="22.75390625" style="31" bestFit="1" customWidth="1"/>
    <col min="6" max="6" width="30.25390625" style="31" bestFit="1" customWidth="1"/>
    <col min="7" max="8" width="5.625" style="31" bestFit="1" customWidth="1"/>
    <col min="9" max="9" width="6.625" style="31" bestFit="1" customWidth="1"/>
    <col min="10" max="10" width="4.625" style="31" bestFit="1" customWidth="1"/>
    <col min="11" max="11" width="7.875" style="31" bestFit="1" customWidth="1"/>
    <col min="12" max="12" width="8.625" style="31" bestFit="1" customWidth="1"/>
    <col min="13" max="13" width="8.875" style="31" bestFit="1" customWidth="1"/>
  </cols>
  <sheetData>
    <row r="1" spans="1:13" s="1" customFormat="1" ht="15" customHeight="1">
      <c r="A1" s="48" t="s">
        <v>139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1" customFormat="1" ht="66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2" customFormat="1" ht="12.75" customHeight="1">
      <c r="A3" s="54" t="s">
        <v>0</v>
      </c>
      <c r="B3" s="56" t="s">
        <v>10</v>
      </c>
      <c r="C3" s="58" t="s">
        <v>4</v>
      </c>
      <c r="D3" s="58" t="s">
        <v>12</v>
      </c>
      <c r="E3" s="58" t="s">
        <v>7</v>
      </c>
      <c r="F3" s="58" t="s">
        <v>9</v>
      </c>
      <c r="G3" s="58" t="s">
        <v>1</v>
      </c>
      <c r="H3" s="58"/>
      <c r="I3" s="58"/>
      <c r="J3" s="58"/>
      <c r="K3" s="58" t="s">
        <v>3</v>
      </c>
      <c r="L3" s="58" t="s">
        <v>6</v>
      </c>
      <c r="M3" s="60" t="s">
        <v>5</v>
      </c>
    </row>
    <row r="4" spans="1:13" s="2" customFormat="1" ht="21" customHeight="1" thickBot="1">
      <c r="A4" s="55"/>
      <c r="B4" s="57"/>
      <c r="C4" s="57"/>
      <c r="D4" s="57"/>
      <c r="E4" s="57"/>
      <c r="F4" s="57"/>
      <c r="G4" s="3">
        <v>1</v>
      </c>
      <c r="H4" s="3">
        <v>2</v>
      </c>
      <c r="I4" s="3">
        <v>3</v>
      </c>
      <c r="J4" s="3" t="s">
        <v>8</v>
      </c>
      <c r="K4" s="57"/>
      <c r="L4" s="57"/>
      <c r="M4" s="61"/>
    </row>
    <row r="5" spans="1:12" ht="15">
      <c r="A5" s="62" t="s">
        <v>140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32" t="s">
        <v>141</v>
      </c>
      <c r="B6" s="32" t="s">
        <v>142</v>
      </c>
      <c r="C6" s="32" t="s">
        <v>143</v>
      </c>
      <c r="D6" s="32" t="str">
        <f>"0,8979"</f>
        <v>0,8979</v>
      </c>
      <c r="E6" s="32" t="s">
        <v>17</v>
      </c>
      <c r="F6" s="32" t="s">
        <v>18</v>
      </c>
      <c r="G6" s="32" t="s">
        <v>144</v>
      </c>
      <c r="H6" s="32" t="s">
        <v>145</v>
      </c>
      <c r="I6" s="32" t="s">
        <v>146</v>
      </c>
      <c r="J6" s="33"/>
      <c r="K6" s="32">
        <v>155</v>
      </c>
      <c r="L6" s="32" t="str">
        <f>"139,1745"</f>
        <v>139,1745</v>
      </c>
      <c r="M6" s="32" t="s">
        <v>22</v>
      </c>
    </row>
    <row r="8" spans="1:12" ht="15">
      <c r="A8" s="59" t="s">
        <v>123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32" t="s">
        <v>147</v>
      </c>
      <c r="B9" s="32" t="s">
        <v>148</v>
      </c>
      <c r="C9" s="32" t="s">
        <v>149</v>
      </c>
      <c r="D9" s="32" t="str">
        <f>"0,6927"</f>
        <v>0,6927</v>
      </c>
      <c r="E9" s="32" t="s">
        <v>17</v>
      </c>
      <c r="F9" s="32" t="s">
        <v>18</v>
      </c>
      <c r="G9" s="32" t="s">
        <v>28</v>
      </c>
      <c r="H9" s="32" t="s">
        <v>131</v>
      </c>
      <c r="I9" s="32" t="s">
        <v>150</v>
      </c>
      <c r="J9" s="33"/>
      <c r="K9" s="32">
        <v>117.5</v>
      </c>
      <c r="L9" s="32" t="str">
        <f>"97,9963"</f>
        <v>97,9963</v>
      </c>
      <c r="M9" s="32" t="s">
        <v>22</v>
      </c>
    </row>
    <row r="11" spans="1:12" ht="15">
      <c r="A11" s="59" t="s">
        <v>30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spans="1:13" ht="12.75">
      <c r="A12" s="32" t="s">
        <v>151</v>
      </c>
      <c r="B12" s="32" t="s">
        <v>152</v>
      </c>
      <c r="C12" s="32" t="s">
        <v>153</v>
      </c>
      <c r="D12" s="32" t="str">
        <f>"0,6335"</f>
        <v>0,6335</v>
      </c>
      <c r="E12" s="32" t="s">
        <v>17</v>
      </c>
      <c r="F12" s="32" t="s">
        <v>18</v>
      </c>
      <c r="G12" s="33" t="s">
        <v>27</v>
      </c>
      <c r="H12" s="33" t="s">
        <v>19</v>
      </c>
      <c r="I12" s="32" t="s">
        <v>154</v>
      </c>
      <c r="J12" s="33"/>
      <c r="K12" s="32">
        <v>100</v>
      </c>
      <c r="L12" s="32" t="str">
        <f>"65,8840"</f>
        <v>65,8840</v>
      </c>
      <c r="M12" s="32" t="s">
        <v>22</v>
      </c>
    </row>
    <row r="14" spans="1:12" ht="15">
      <c r="A14" s="59" t="s">
        <v>70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3" ht="12.75">
      <c r="A15" s="42" t="s">
        <v>155</v>
      </c>
      <c r="B15" s="42" t="s">
        <v>156</v>
      </c>
      <c r="C15" s="42" t="s">
        <v>157</v>
      </c>
      <c r="D15" s="42" t="str">
        <f>"0,5704"</f>
        <v>0,5704</v>
      </c>
      <c r="E15" s="42" t="s">
        <v>17</v>
      </c>
      <c r="F15" s="42" t="s">
        <v>158</v>
      </c>
      <c r="G15" s="42" t="s">
        <v>159</v>
      </c>
      <c r="H15" s="42" t="s">
        <v>42</v>
      </c>
      <c r="I15" s="42" t="s">
        <v>160</v>
      </c>
      <c r="J15" s="43"/>
      <c r="K15" s="42">
        <v>195</v>
      </c>
      <c r="L15" s="42" t="str">
        <f>"111,2280"</f>
        <v>111,2280</v>
      </c>
      <c r="M15" s="42" t="s">
        <v>22</v>
      </c>
    </row>
    <row r="16" spans="1:13" ht="12.75">
      <c r="A16" s="44" t="s">
        <v>161</v>
      </c>
      <c r="B16" s="44" t="s">
        <v>162</v>
      </c>
      <c r="C16" s="44" t="s">
        <v>163</v>
      </c>
      <c r="D16" s="44" t="str">
        <f>"0,5543"</f>
        <v>0,5543</v>
      </c>
      <c r="E16" s="44" t="s">
        <v>17</v>
      </c>
      <c r="F16" s="44" t="s">
        <v>18</v>
      </c>
      <c r="G16" s="44" t="s">
        <v>35</v>
      </c>
      <c r="H16" s="45" t="s">
        <v>164</v>
      </c>
      <c r="I16" s="45"/>
      <c r="J16" s="45"/>
      <c r="K16" s="44">
        <v>195</v>
      </c>
      <c r="L16" s="44" t="str">
        <f>"108,0885"</f>
        <v>108,0885</v>
      </c>
      <c r="M16" s="44" t="s">
        <v>22</v>
      </c>
    </row>
    <row r="18" spans="1:12" ht="15">
      <c r="A18" s="59" t="s">
        <v>78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3" ht="12.75">
      <c r="A19" s="42" t="s">
        <v>165</v>
      </c>
      <c r="B19" s="42" t="s">
        <v>166</v>
      </c>
      <c r="C19" s="42" t="s">
        <v>167</v>
      </c>
      <c r="D19" s="42" t="str">
        <f>"0,5416"</f>
        <v>0,5416</v>
      </c>
      <c r="E19" s="42" t="s">
        <v>48</v>
      </c>
      <c r="F19" s="42" t="s">
        <v>18</v>
      </c>
      <c r="G19" s="42" t="s">
        <v>82</v>
      </c>
      <c r="H19" s="42" t="s">
        <v>164</v>
      </c>
      <c r="I19" s="43" t="s">
        <v>168</v>
      </c>
      <c r="J19" s="43"/>
      <c r="K19" s="42">
        <v>225</v>
      </c>
      <c r="L19" s="42" t="str">
        <f>"123,0786"</f>
        <v>123,0786</v>
      </c>
      <c r="M19" s="42" t="s">
        <v>22</v>
      </c>
    </row>
    <row r="20" spans="1:13" ht="12.75">
      <c r="A20" s="46" t="s">
        <v>169</v>
      </c>
      <c r="B20" s="46" t="s">
        <v>170</v>
      </c>
      <c r="C20" s="46" t="s">
        <v>171</v>
      </c>
      <c r="D20" s="46" t="str">
        <f>"0,5367"</f>
        <v>0,5367</v>
      </c>
      <c r="E20" s="46" t="s">
        <v>48</v>
      </c>
      <c r="F20" s="46" t="s">
        <v>18</v>
      </c>
      <c r="G20" s="46" t="s">
        <v>34</v>
      </c>
      <c r="H20" s="46" t="s">
        <v>35</v>
      </c>
      <c r="I20" s="46" t="s">
        <v>172</v>
      </c>
      <c r="J20" s="47"/>
      <c r="K20" s="46">
        <v>202.5</v>
      </c>
      <c r="L20" s="46" t="str">
        <f>"111,9422"</f>
        <v>111,9422</v>
      </c>
      <c r="M20" s="46" t="s">
        <v>22</v>
      </c>
    </row>
    <row r="21" spans="1:13" ht="12.75">
      <c r="A21" s="44" t="s">
        <v>165</v>
      </c>
      <c r="B21" s="44" t="s">
        <v>173</v>
      </c>
      <c r="C21" s="44" t="s">
        <v>167</v>
      </c>
      <c r="D21" s="44" t="str">
        <f>"0,5416"</f>
        <v>0,5416</v>
      </c>
      <c r="E21" s="44" t="s">
        <v>48</v>
      </c>
      <c r="F21" s="44" t="s">
        <v>18</v>
      </c>
      <c r="G21" s="44" t="s">
        <v>82</v>
      </c>
      <c r="H21" s="44" t="s">
        <v>164</v>
      </c>
      <c r="I21" s="45" t="s">
        <v>168</v>
      </c>
      <c r="J21" s="45"/>
      <c r="K21" s="44">
        <v>225</v>
      </c>
      <c r="L21" s="44" t="str">
        <f>"121,8600"</f>
        <v>121,8600</v>
      </c>
      <c r="M21" s="44" t="s">
        <v>22</v>
      </c>
    </row>
    <row r="23" spans="1:12" ht="15">
      <c r="A23" s="59" t="s">
        <v>174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3" ht="12.75">
      <c r="A24" s="32" t="s">
        <v>175</v>
      </c>
      <c r="B24" s="32" t="s">
        <v>176</v>
      </c>
      <c r="C24" s="32" t="s">
        <v>177</v>
      </c>
      <c r="D24" s="32" t="str">
        <f>"0,5322"</f>
        <v>0,5322</v>
      </c>
      <c r="E24" s="32" t="s">
        <v>17</v>
      </c>
      <c r="F24" s="32" t="s">
        <v>18</v>
      </c>
      <c r="G24" s="33" t="s">
        <v>178</v>
      </c>
      <c r="H24" s="32" t="s">
        <v>179</v>
      </c>
      <c r="I24" s="33" t="s">
        <v>42</v>
      </c>
      <c r="J24" s="33"/>
      <c r="K24" s="32">
        <v>165</v>
      </c>
      <c r="L24" s="32" t="str">
        <f>"87,8130"</f>
        <v>87,8130</v>
      </c>
      <c r="M24" s="32" t="s">
        <v>22</v>
      </c>
    </row>
    <row r="26" spans="5:7" ht="15">
      <c r="E26" s="34" t="s">
        <v>84</v>
      </c>
      <c r="G26" s="31" t="s">
        <v>273</v>
      </c>
    </row>
    <row r="27" spans="5:7" ht="15">
      <c r="E27" s="34" t="s">
        <v>85</v>
      </c>
      <c r="G27" s="31" t="s">
        <v>274</v>
      </c>
    </row>
    <row r="28" spans="5:7" ht="15">
      <c r="E28" s="34" t="s">
        <v>86</v>
      </c>
      <c r="G28" s="31" t="s">
        <v>277</v>
      </c>
    </row>
    <row r="29" spans="5:7" ht="15">
      <c r="E29" s="34" t="s">
        <v>87</v>
      </c>
      <c r="G29" s="31" t="s">
        <v>275</v>
      </c>
    </row>
    <row r="30" spans="5:7" ht="15">
      <c r="E30" s="34" t="s">
        <v>87</v>
      </c>
      <c r="G30" s="31" t="s">
        <v>276</v>
      </c>
    </row>
    <row r="31" spans="5:7" ht="15">
      <c r="E31" s="34" t="s">
        <v>88</v>
      </c>
      <c r="G31" s="31" t="s">
        <v>275</v>
      </c>
    </row>
    <row r="32" ht="15">
      <c r="E32" s="34"/>
    </row>
    <row r="34" spans="1:2" ht="18">
      <c r="A34" s="35" t="s">
        <v>89</v>
      </c>
      <c r="B34" s="35"/>
    </row>
    <row r="35" spans="1:2" ht="15">
      <c r="A35" s="36" t="s">
        <v>102</v>
      </c>
      <c r="B35" s="36"/>
    </row>
    <row r="36" spans="1:2" ht="14.25">
      <c r="A36" s="38"/>
      <c r="B36" s="39" t="s">
        <v>103</v>
      </c>
    </row>
    <row r="37" spans="1:5" ht="15">
      <c r="A37" s="40" t="s">
        <v>92</v>
      </c>
      <c r="B37" s="40" t="s">
        <v>93</v>
      </c>
      <c r="C37" s="40" t="s">
        <v>94</v>
      </c>
      <c r="D37" s="40" t="s">
        <v>95</v>
      </c>
      <c r="E37" s="40" t="s">
        <v>96</v>
      </c>
    </row>
    <row r="38" spans="1:5" ht="12.75">
      <c r="A38" s="37" t="s">
        <v>151</v>
      </c>
      <c r="B38" s="31" t="s">
        <v>104</v>
      </c>
      <c r="C38" s="31" t="s">
        <v>105</v>
      </c>
      <c r="D38" s="31" t="s">
        <v>154</v>
      </c>
      <c r="E38" s="41" t="s">
        <v>180</v>
      </c>
    </row>
    <row r="40" spans="1:2" ht="14.25">
      <c r="A40" s="38"/>
      <c r="B40" s="39" t="s">
        <v>91</v>
      </c>
    </row>
    <row r="41" spans="1:5" ht="15">
      <c r="A41" s="40" t="s">
        <v>92</v>
      </c>
      <c r="B41" s="40" t="s">
        <v>93</v>
      </c>
      <c r="C41" s="40" t="s">
        <v>94</v>
      </c>
      <c r="D41" s="40" t="s">
        <v>95</v>
      </c>
      <c r="E41" s="40" t="s">
        <v>96</v>
      </c>
    </row>
    <row r="42" spans="1:5" ht="12.75">
      <c r="A42" s="37" t="s">
        <v>165</v>
      </c>
      <c r="B42" s="31" t="s">
        <v>97</v>
      </c>
      <c r="C42" s="31" t="s">
        <v>120</v>
      </c>
      <c r="D42" s="31" t="s">
        <v>164</v>
      </c>
      <c r="E42" s="41" t="s">
        <v>181</v>
      </c>
    </row>
    <row r="43" spans="1:5" ht="12.75">
      <c r="A43" s="37" t="s">
        <v>169</v>
      </c>
      <c r="B43" s="31" t="s">
        <v>97</v>
      </c>
      <c r="C43" s="31" t="s">
        <v>120</v>
      </c>
      <c r="D43" s="31" t="s">
        <v>172</v>
      </c>
      <c r="E43" s="41" t="s">
        <v>182</v>
      </c>
    </row>
    <row r="45" spans="1:2" ht="14.25">
      <c r="A45" s="38"/>
      <c r="B45" s="39" t="s">
        <v>100</v>
      </c>
    </row>
    <row r="46" spans="1:5" ht="15">
      <c r="A46" s="40" t="s">
        <v>92</v>
      </c>
      <c r="B46" s="40" t="s">
        <v>93</v>
      </c>
      <c r="C46" s="40" t="s">
        <v>94</v>
      </c>
      <c r="D46" s="40" t="s">
        <v>95</v>
      </c>
      <c r="E46" s="40" t="s">
        <v>96</v>
      </c>
    </row>
    <row r="47" spans="1:5" ht="12.75">
      <c r="A47" s="37" t="s">
        <v>141</v>
      </c>
      <c r="B47" s="31" t="s">
        <v>100</v>
      </c>
      <c r="C47" s="31" t="s">
        <v>183</v>
      </c>
      <c r="D47" s="31" t="s">
        <v>146</v>
      </c>
      <c r="E47" s="41" t="s">
        <v>184</v>
      </c>
    </row>
    <row r="48" spans="1:5" ht="12.75">
      <c r="A48" s="37" t="s">
        <v>165</v>
      </c>
      <c r="B48" s="31" t="s">
        <v>100</v>
      </c>
      <c r="C48" s="31" t="s">
        <v>120</v>
      </c>
      <c r="D48" s="31" t="s">
        <v>164</v>
      </c>
      <c r="E48" s="41" t="s">
        <v>185</v>
      </c>
    </row>
    <row r="49" spans="1:5" ht="12.75">
      <c r="A49" s="37" t="s">
        <v>155</v>
      </c>
      <c r="B49" s="31" t="s">
        <v>100</v>
      </c>
      <c r="C49" s="31" t="s">
        <v>111</v>
      </c>
      <c r="D49" s="31" t="s">
        <v>35</v>
      </c>
      <c r="E49" s="41" t="s">
        <v>186</v>
      </c>
    </row>
    <row r="50" spans="1:5" ht="12.75">
      <c r="A50" s="37" t="s">
        <v>161</v>
      </c>
      <c r="B50" s="31" t="s">
        <v>100</v>
      </c>
      <c r="C50" s="31" t="s">
        <v>111</v>
      </c>
      <c r="D50" s="31" t="s">
        <v>35</v>
      </c>
      <c r="E50" s="41" t="s">
        <v>187</v>
      </c>
    </row>
    <row r="51" spans="1:5" ht="12.75">
      <c r="A51" s="37" t="s">
        <v>175</v>
      </c>
      <c r="B51" s="31" t="s">
        <v>100</v>
      </c>
      <c r="C51" s="31" t="s">
        <v>188</v>
      </c>
      <c r="D51" s="31" t="s">
        <v>179</v>
      </c>
      <c r="E51" s="41" t="s">
        <v>189</v>
      </c>
    </row>
    <row r="53" spans="1:2" ht="14.25">
      <c r="A53" s="38"/>
      <c r="B53" s="39" t="s">
        <v>118</v>
      </c>
    </row>
    <row r="54" spans="1:5" ht="15">
      <c r="A54" s="40" t="s">
        <v>92</v>
      </c>
      <c r="B54" s="40" t="s">
        <v>93</v>
      </c>
      <c r="C54" s="40" t="s">
        <v>94</v>
      </c>
      <c r="D54" s="40" t="s">
        <v>95</v>
      </c>
      <c r="E54" s="40" t="s">
        <v>96</v>
      </c>
    </row>
    <row r="55" spans="1:5" ht="12.75">
      <c r="A55" s="37" t="s">
        <v>147</v>
      </c>
      <c r="B55" s="31" t="s">
        <v>190</v>
      </c>
      <c r="C55" s="31" t="s">
        <v>137</v>
      </c>
      <c r="D55" s="31" t="s">
        <v>150</v>
      </c>
      <c r="E55" s="41" t="s">
        <v>191</v>
      </c>
    </row>
  </sheetData>
  <sheetProtection/>
  <mergeCells count="17">
    <mergeCell ref="A14:L14"/>
    <mergeCell ref="A18:L18"/>
    <mergeCell ref="A23:L23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28" sqref="G28"/>
    </sheetView>
  </sheetViews>
  <sheetFormatPr defaultColWidth="9.00390625" defaultRowHeight="12.75"/>
  <cols>
    <col min="1" max="1" width="26.00390625" style="31" bestFit="1" customWidth="1"/>
    <col min="2" max="2" width="21.375" style="31" bestFit="1" customWidth="1"/>
    <col min="3" max="3" width="10.625" style="31" bestFit="1" customWidth="1"/>
    <col min="4" max="4" width="9.25390625" style="31" bestFit="1" customWidth="1"/>
    <col min="5" max="5" width="22.75390625" style="31" bestFit="1" customWidth="1"/>
    <col min="6" max="6" width="30.25390625" style="31" bestFit="1" customWidth="1"/>
    <col min="7" max="10" width="4.625" style="31" bestFit="1" customWidth="1"/>
    <col min="11" max="11" width="7.875" style="31" bestFit="1" customWidth="1"/>
    <col min="12" max="12" width="7.625" style="31" bestFit="1" customWidth="1"/>
    <col min="13" max="13" width="8.875" style="31" bestFit="1" customWidth="1"/>
  </cols>
  <sheetData>
    <row r="1" spans="1:13" s="1" customFormat="1" ht="15" customHeight="1">
      <c r="A1" s="48" t="s">
        <v>134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1" customFormat="1" ht="66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2" customFormat="1" ht="12.75" customHeight="1">
      <c r="A3" s="54" t="s">
        <v>0</v>
      </c>
      <c r="B3" s="56" t="s">
        <v>10</v>
      </c>
      <c r="C3" s="58" t="s">
        <v>4</v>
      </c>
      <c r="D3" s="58" t="s">
        <v>12</v>
      </c>
      <c r="E3" s="58" t="s">
        <v>7</v>
      </c>
      <c r="F3" s="58" t="s">
        <v>9</v>
      </c>
      <c r="G3" s="58" t="s">
        <v>2</v>
      </c>
      <c r="H3" s="58"/>
      <c r="I3" s="58"/>
      <c r="J3" s="58"/>
      <c r="K3" s="58" t="s">
        <v>3</v>
      </c>
      <c r="L3" s="58" t="s">
        <v>6</v>
      </c>
      <c r="M3" s="60" t="s">
        <v>5</v>
      </c>
    </row>
    <row r="4" spans="1:13" s="2" customFormat="1" ht="21" customHeight="1" thickBot="1">
      <c r="A4" s="55"/>
      <c r="B4" s="57"/>
      <c r="C4" s="57"/>
      <c r="D4" s="57"/>
      <c r="E4" s="57"/>
      <c r="F4" s="57"/>
      <c r="G4" s="3">
        <v>1</v>
      </c>
      <c r="H4" s="3">
        <v>2</v>
      </c>
      <c r="I4" s="3">
        <v>3</v>
      </c>
      <c r="J4" s="3" t="s">
        <v>8</v>
      </c>
      <c r="K4" s="57"/>
      <c r="L4" s="57"/>
      <c r="M4" s="61"/>
    </row>
    <row r="5" spans="1:12" ht="15">
      <c r="A5" s="62" t="s">
        <v>123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32" t="s">
        <v>124</v>
      </c>
      <c r="B6" s="32" t="s">
        <v>125</v>
      </c>
      <c r="C6" s="32" t="s">
        <v>126</v>
      </c>
      <c r="D6" s="32" t="str">
        <f>"0,7155"</f>
        <v>0,7155</v>
      </c>
      <c r="E6" s="32" t="s">
        <v>17</v>
      </c>
      <c r="F6" s="32" t="s">
        <v>18</v>
      </c>
      <c r="G6" s="32" t="s">
        <v>135</v>
      </c>
      <c r="H6" s="32" t="s">
        <v>136</v>
      </c>
      <c r="I6" s="32" t="s">
        <v>19</v>
      </c>
      <c r="J6" s="33"/>
      <c r="K6" s="32">
        <v>95</v>
      </c>
      <c r="L6" s="32" t="str">
        <f>"67,9725"</f>
        <v>67,9725</v>
      </c>
      <c r="M6" s="32" t="s">
        <v>22</v>
      </c>
    </row>
    <row r="8" spans="5:7" ht="15">
      <c r="E8" s="34" t="s">
        <v>84</v>
      </c>
      <c r="G8" s="31" t="s">
        <v>273</v>
      </c>
    </row>
    <row r="9" spans="5:7" ht="15">
      <c r="E9" s="34" t="s">
        <v>85</v>
      </c>
      <c r="G9" s="31" t="s">
        <v>274</v>
      </c>
    </row>
    <row r="10" spans="5:7" ht="15">
      <c r="E10" s="34" t="s">
        <v>86</v>
      </c>
      <c r="G10" s="31" t="s">
        <v>277</v>
      </c>
    </row>
    <row r="11" spans="5:7" ht="15">
      <c r="E11" s="34" t="s">
        <v>87</v>
      </c>
      <c r="G11" s="31" t="s">
        <v>275</v>
      </c>
    </row>
    <row r="12" spans="5:7" ht="15">
      <c r="E12" s="34" t="s">
        <v>87</v>
      </c>
      <c r="G12" s="31" t="s">
        <v>276</v>
      </c>
    </row>
    <row r="13" spans="5:7" ht="15">
      <c r="E13" s="34" t="s">
        <v>88</v>
      </c>
      <c r="G13" s="31" t="s">
        <v>275</v>
      </c>
    </row>
    <row r="14" ht="15">
      <c r="E14" s="34"/>
    </row>
    <row r="16" spans="1:2" ht="18">
      <c r="A16" s="35" t="s">
        <v>89</v>
      </c>
      <c r="B16" s="35"/>
    </row>
    <row r="17" spans="1:2" ht="15">
      <c r="A17" s="36" t="s">
        <v>102</v>
      </c>
      <c r="B17" s="36"/>
    </row>
    <row r="18" spans="1:2" ht="14.25">
      <c r="A18" s="38"/>
      <c r="B18" s="39" t="s">
        <v>100</v>
      </c>
    </row>
    <row r="19" spans="1:5" ht="15">
      <c r="A19" s="40" t="s">
        <v>92</v>
      </c>
      <c r="B19" s="40" t="s">
        <v>93</v>
      </c>
      <c r="C19" s="40" t="s">
        <v>94</v>
      </c>
      <c r="D19" s="40" t="s">
        <v>95</v>
      </c>
      <c r="E19" s="40" t="s">
        <v>96</v>
      </c>
    </row>
    <row r="20" spans="1:5" ht="12.75">
      <c r="A20" s="37" t="s">
        <v>124</v>
      </c>
      <c r="B20" s="31" t="s">
        <v>100</v>
      </c>
      <c r="C20" s="31" t="s">
        <v>137</v>
      </c>
      <c r="D20" s="31" t="s">
        <v>19</v>
      </c>
      <c r="E20" s="41" t="s">
        <v>138</v>
      </c>
    </row>
  </sheetData>
  <sheetProtection/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26.00390625" style="31" bestFit="1" customWidth="1"/>
    <col min="2" max="2" width="21.375" style="31" bestFit="1" customWidth="1"/>
    <col min="3" max="3" width="10.625" style="31" bestFit="1" customWidth="1"/>
    <col min="4" max="4" width="9.25390625" style="31" bestFit="1" customWidth="1"/>
    <col min="5" max="5" width="22.75390625" style="31" bestFit="1" customWidth="1"/>
    <col min="6" max="6" width="30.25390625" style="31" bestFit="1" customWidth="1"/>
    <col min="7" max="9" width="5.625" style="31" bestFit="1" customWidth="1"/>
    <col min="10" max="10" width="4.625" style="31" bestFit="1" customWidth="1"/>
    <col min="11" max="11" width="7.875" style="31" bestFit="1" customWidth="1"/>
    <col min="12" max="12" width="7.625" style="31" bestFit="1" customWidth="1"/>
    <col min="13" max="13" width="8.875" style="31" bestFit="1" customWidth="1"/>
  </cols>
  <sheetData>
    <row r="1" spans="1:13" s="1" customFormat="1" ht="15" customHeight="1">
      <c r="A1" s="48" t="s">
        <v>122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1" customFormat="1" ht="66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2" customFormat="1" ht="12.75" customHeight="1">
      <c r="A3" s="54" t="s">
        <v>0</v>
      </c>
      <c r="B3" s="56" t="s">
        <v>10</v>
      </c>
      <c r="C3" s="58" t="s">
        <v>4</v>
      </c>
      <c r="D3" s="58" t="s">
        <v>12</v>
      </c>
      <c r="E3" s="58" t="s">
        <v>7</v>
      </c>
      <c r="F3" s="58" t="s">
        <v>9</v>
      </c>
      <c r="G3" s="58" t="s">
        <v>1</v>
      </c>
      <c r="H3" s="58"/>
      <c r="I3" s="58"/>
      <c r="J3" s="58"/>
      <c r="K3" s="58" t="s">
        <v>3</v>
      </c>
      <c r="L3" s="58" t="s">
        <v>6</v>
      </c>
      <c r="M3" s="60" t="s">
        <v>5</v>
      </c>
    </row>
    <row r="4" spans="1:13" s="2" customFormat="1" ht="21" customHeight="1" thickBot="1">
      <c r="A4" s="55"/>
      <c r="B4" s="57"/>
      <c r="C4" s="57"/>
      <c r="D4" s="57"/>
      <c r="E4" s="57"/>
      <c r="F4" s="57"/>
      <c r="G4" s="3">
        <v>1</v>
      </c>
      <c r="H4" s="3">
        <v>2</v>
      </c>
      <c r="I4" s="3">
        <v>3</v>
      </c>
      <c r="J4" s="3" t="s">
        <v>8</v>
      </c>
      <c r="K4" s="57"/>
      <c r="L4" s="57"/>
      <c r="M4" s="61"/>
    </row>
    <row r="5" spans="1:12" ht="15">
      <c r="A5" s="62" t="s">
        <v>123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32" t="s">
        <v>124</v>
      </c>
      <c r="B6" s="32" t="s">
        <v>125</v>
      </c>
      <c r="C6" s="32" t="s">
        <v>126</v>
      </c>
      <c r="D6" s="32" t="str">
        <f>"0,7155"</f>
        <v>0,7155</v>
      </c>
      <c r="E6" s="32" t="s">
        <v>17</v>
      </c>
      <c r="F6" s="32" t="s">
        <v>18</v>
      </c>
      <c r="G6" s="33" t="s">
        <v>127</v>
      </c>
      <c r="H6" s="33" t="s">
        <v>127</v>
      </c>
      <c r="I6" s="33" t="s">
        <v>127</v>
      </c>
      <c r="J6" s="33"/>
      <c r="K6" s="32">
        <v>0</v>
      </c>
      <c r="L6" s="32" t="str">
        <f>"0,0000"</f>
        <v>0,0000</v>
      </c>
      <c r="M6" s="32" t="s">
        <v>22</v>
      </c>
    </row>
    <row r="8" spans="1:12" ht="15">
      <c r="A8" s="59" t="s">
        <v>30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3" ht="12.75">
      <c r="A9" s="32" t="s">
        <v>128</v>
      </c>
      <c r="B9" s="32" t="s">
        <v>129</v>
      </c>
      <c r="C9" s="32" t="s">
        <v>130</v>
      </c>
      <c r="D9" s="32" t="str">
        <f>"0,6307"</f>
        <v>0,6307</v>
      </c>
      <c r="E9" s="32" t="s">
        <v>17</v>
      </c>
      <c r="F9" s="32" t="s">
        <v>18</v>
      </c>
      <c r="G9" s="32" t="s">
        <v>131</v>
      </c>
      <c r="H9" s="33" t="s">
        <v>132</v>
      </c>
      <c r="I9" s="33" t="s">
        <v>132</v>
      </c>
      <c r="J9" s="33"/>
      <c r="K9" s="32">
        <v>115</v>
      </c>
      <c r="L9" s="32" t="str">
        <f>"72,5305"</f>
        <v>72,5305</v>
      </c>
      <c r="M9" s="32" t="s">
        <v>22</v>
      </c>
    </row>
    <row r="11" spans="5:7" ht="15">
      <c r="E11" s="34" t="s">
        <v>84</v>
      </c>
      <c r="G11" s="31" t="s">
        <v>273</v>
      </c>
    </row>
    <row r="12" spans="5:7" ht="15">
      <c r="E12" s="34" t="s">
        <v>85</v>
      </c>
      <c r="G12" s="31" t="s">
        <v>274</v>
      </c>
    </row>
    <row r="13" spans="5:7" ht="15">
      <c r="E13" s="34" t="s">
        <v>86</v>
      </c>
      <c r="G13" s="31" t="s">
        <v>277</v>
      </c>
    </row>
    <row r="14" spans="5:7" ht="15">
      <c r="E14" s="34" t="s">
        <v>87</v>
      </c>
      <c r="G14" s="31" t="s">
        <v>275</v>
      </c>
    </row>
    <row r="15" spans="5:7" ht="15">
      <c r="E15" s="34" t="s">
        <v>87</v>
      </c>
      <c r="G15" s="31" t="s">
        <v>276</v>
      </c>
    </row>
    <row r="16" spans="5:7" ht="15">
      <c r="E16" s="34" t="s">
        <v>88</v>
      </c>
      <c r="G16" s="31" t="s">
        <v>275</v>
      </c>
    </row>
    <row r="17" ht="15">
      <c r="E17" s="34"/>
    </row>
    <row r="19" spans="1:2" ht="18">
      <c r="A19" s="35" t="s">
        <v>89</v>
      </c>
      <c r="B19" s="35"/>
    </row>
    <row r="20" spans="1:2" ht="15">
      <c r="A20" s="36" t="s">
        <v>102</v>
      </c>
      <c r="B20" s="36"/>
    </row>
    <row r="21" spans="1:2" ht="14.25">
      <c r="A21" s="38"/>
      <c r="B21" s="39" t="s">
        <v>100</v>
      </c>
    </row>
    <row r="22" spans="1:5" ht="15">
      <c r="A22" s="40" t="s">
        <v>92</v>
      </c>
      <c r="B22" s="40" t="s">
        <v>93</v>
      </c>
      <c r="C22" s="40" t="s">
        <v>94</v>
      </c>
      <c r="D22" s="40" t="s">
        <v>95</v>
      </c>
      <c r="E22" s="40" t="s">
        <v>96</v>
      </c>
    </row>
    <row r="23" spans="1:5" ht="12.75">
      <c r="A23" s="37" t="s">
        <v>128</v>
      </c>
      <c r="B23" s="31" t="s">
        <v>100</v>
      </c>
      <c r="C23" s="31" t="s">
        <v>105</v>
      </c>
      <c r="D23" s="31" t="s">
        <v>131</v>
      </c>
      <c r="E23" s="41" t="s">
        <v>133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SheetLayoutView="70" zoomScalePageLayoutView="0" workbookViewId="0" topLeftCell="A1">
      <selection activeCell="H44" sqref="H44"/>
    </sheetView>
  </sheetViews>
  <sheetFormatPr defaultColWidth="9.00390625" defaultRowHeight="12.75"/>
  <cols>
    <col min="1" max="1" width="28.25390625" style="4" bestFit="1" customWidth="1"/>
    <col min="2" max="2" width="26.875" style="1" bestFit="1" customWidth="1"/>
    <col min="3" max="3" width="10.625" style="1" bestFit="1" customWidth="1"/>
    <col min="4" max="4" width="9.25390625" style="1" bestFit="1" customWidth="1"/>
    <col min="5" max="5" width="22.75390625" style="5" bestFit="1" customWidth="1"/>
    <col min="6" max="6" width="34.375" style="5" bestFit="1" customWidth="1"/>
    <col min="7" max="9" width="5.625" style="1" bestFit="1" customWidth="1"/>
    <col min="10" max="10" width="4.625" style="1" bestFit="1" customWidth="1"/>
    <col min="11" max="11" width="7.875" style="4" bestFit="1" customWidth="1"/>
    <col min="12" max="12" width="8.625" style="1" bestFit="1" customWidth="1"/>
    <col min="13" max="13" width="8.875" style="5" bestFit="1" customWidth="1"/>
    <col min="14" max="16384" width="9.125" style="1" customWidth="1"/>
  </cols>
  <sheetData>
    <row r="1" spans="1:13" ht="15" customHeight="1">
      <c r="A1" s="48" t="s">
        <v>11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66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s="2" customFormat="1" ht="12.75" customHeight="1">
      <c r="A3" s="54" t="s">
        <v>0</v>
      </c>
      <c r="B3" s="56" t="s">
        <v>10</v>
      </c>
      <c r="C3" s="58" t="s">
        <v>4</v>
      </c>
      <c r="D3" s="58" t="s">
        <v>12</v>
      </c>
      <c r="E3" s="58" t="s">
        <v>7</v>
      </c>
      <c r="F3" s="58" t="s">
        <v>9</v>
      </c>
      <c r="G3" s="58" t="s">
        <v>2</v>
      </c>
      <c r="H3" s="58"/>
      <c r="I3" s="58"/>
      <c r="J3" s="58"/>
      <c r="K3" s="58" t="s">
        <v>3</v>
      </c>
      <c r="L3" s="58" t="s">
        <v>6</v>
      </c>
      <c r="M3" s="60" t="s">
        <v>5</v>
      </c>
    </row>
    <row r="4" spans="1:13" s="2" customFormat="1" ht="21" customHeight="1" thickBot="1">
      <c r="A4" s="55"/>
      <c r="B4" s="57"/>
      <c r="C4" s="57"/>
      <c r="D4" s="57"/>
      <c r="E4" s="57"/>
      <c r="F4" s="57"/>
      <c r="G4" s="3">
        <v>1</v>
      </c>
      <c r="H4" s="3">
        <v>2</v>
      </c>
      <c r="I4" s="3">
        <v>3</v>
      </c>
      <c r="J4" s="3" t="s">
        <v>8</v>
      </c>
      <c r="K4" s="57"/>
      <c r="L4" s="57"/>
      <c r="M4" s="61"/>
    </row>
    <row r="5" spans="1:12" ht="15">
      <c r="A5" s="65" t="s">
        <v>13</v>
      </c>
      <c r="B5" s="66"/>
      <c r="C5" s="66"/>
      <c r="D5" s="66"/>
      <c r="E5" s="66"/>
      <c r="F5" s="66"/>
      <c r="G5" s="66"/>
      <c r="H5" s="66"/>
      <c r="I5" s="66"/>
      <c r="J5" s="66"/>
      <c r="K5" s="65"/>
      <c r="L5" s="66"/>
    </row>
    <row r="6" spans="1:13" ht="12.75">
      <c r="A6" s="6" t="s">
        <v>14</v>
      </c>
      <c r="B6" s="7" t="s">
        <v>15</v>
      </c>
      <c r="C6" s="7" t="s">
        <v>16</v>
      </c>
      <c r="D6" s="7" t="str">
        <f>"0,9762"</f>
        <v>0,9762</v>
      </c>
      <c r="E6" s="8" t="s">
        <v>17</v>
      </c>
      <c r="F6" s="8" t="s">
        <v>18</v>
      </c>
      <c r="G6" s="7" t="s">
        <v>19</v>
      </c>
      <c r="H6" s="7" t="s">
        <v>20</v>
      </c>
      <c r="I6" s="9"/>
      <c r="J6" s="9"/>
      <c r="K6" s="6" t="s">
        <v>21</v>
      </c>
      <c r="L6" s="7" t="str">
        <f>"103,0623"</f>
        <v>103,0623</v>
      </c>
      <c r="M6" s="8" t="s">
        <v>22</v>
      </c>
    </row>
    <row r="7" spans="1:13" ht="12.75">
      <c r="A7" s="10" t="s">
        <v>23</v>
      </c>
      <c r="B7" s="11" t="s">
        <v>24</v>
      </c>
      <c r="C7" s="11" t="s">
        <v>25</v>
      </c>
      <c r="D7" s="11" t="str">
        <f>"0,9935"</f>
        <v>0,9935</v>
      </c>
      <c r="E7" s="12" t="s">
        <v>17</v>
      </c>
      <c r="F7" s="12" t="s">
        <v>26</v>
      </c>
      <c r="G7" s="11" t="s">
        <v>27</v>
      </c>
      <c r="H7" s="11" t="s">
        <v>20</v>
      </c>
      <c r="I7" s="11" t="s">
        <v>28</v>
      </c>
      <c r="J7" s="13"/>
      <c r="K7" s="10" t="s">
        <v>29</v>
      </c>
      <c r="L7" s="11" t="str">
        <f>"109,2850"</f>
        <v>109,2850</v>
      </c>
      <c r="M7" s="12" t="s">
        <v>22</v>
      </c>
    </row>
    <row r="9" spans="1:12" ht="15">
      <c r="A9" s="63" t="s">
        <v>30</v>
      </c>
      <c r="B9" s="64"/>
      <c r="C9" s="64"/>
      <c r="D9" s="64"/>
      <c r="E9" s="64"/>
      <c r="F9" s="64"/>
      <c r="G9" s="64"/>
      <c r="H9" s="64"/>
      <c r="I9" s="64"/>
      <c r="J9" s="64"/>
      <c r="K9" s="63"/>
      <c r="L9" s="64"/>
    </row>
    <row r="10" spans="1:13" ht="12.75">
      <c r="A10" s="6" t="s">
        <v>31</v>
      </c>
      <c r="B10" s="7" t="s">
        <v>32</v>
      </c>
      <c r="C10" s="7" t="s">
        <v>33</v>
      </c>
      <c r="D10" s="7" t="str">
        <f>"0,6241"</f>
        <v>0,6241</v>
      </c>
      <c r="E10" s="8" t="s">
        <v>17</v>
      </c>
      <c r="F10" s="8" t="s">
        <v>18</v>
      </c>
      <c r="G10" s="7" t="s">
        <v>34</v>
      </c>
      <c r="H10" s="7" t="s">
        <v>35</v>
      </c>
      <c r="I10" s="7" t="s">
        <v>36</v>
      </c>
      <c r="J10" s="9"/>
      <c r="K10" s="6" t="s">
        <v>37</v>
      </c>
      <c r="L10" s="7" t="str">
        <f>"144,5728"</f>
        <v>144,5728</v>
      </c>
      <c r="M10" s="8" t="s">
        <v>22</v>
      </c>
    </row>
    <row r="11" spans="1:13" ht="12.75">
      <c r="A11" s="15" t="s">
        <v>38</v>
      </c>
      <c r="B11" s="16" t="s">
        <v>39</v>
      </c>
      <c r="C11" s="16" t="s">
        <v>40</v>
      </c>
      <c r="D11" s="16" t="str">
        <f>"0,6315"</f>
        <v>0,6315</v>
      </c>
      <c r="E11" s="17" t="s">
        <v>17</v>
      </c>
      <c r="F11" s="17" t="s">
        <v>18</v>
      </c>
      <c r="G11" s="16" t="s">
        <v>41</v>
      </c>
      <c r="H11" s="16" t="s">
        <v>42</v>
      </c>
      <c r="I11" s="18" t="s">
        <v>43</v>
      </c>
      <c r="J11" s="18"/>
      <c r="K11" s="15" t="s">
        <v>44</v>
      </c>
      <c r="L11" s="16" t="str">
        <f>"122,7636"</f>
        <v>122,7636</v>
      </c>
      <c r="M11" s="17" t="s">
        <v>22</v>
      </c>
    </row>
    <row r="12" spans="1:13" ht="12.75">
      <c r="A12" s="15" t="s">
        <v>45</v>
      </c>
      <c r="B12" s="16" t="s">
        <v>46</v>
      </c>
      <c r="C12" s="16" t="s">
        <v>47</v>
      </c>
      <c r="D12" s="16" t="str">
        <f>"0,6246"</f>
        <v>0,6246</v>
      </c>
      <c r="E12" s="17" t="s">
        <v>48</v>
      </c>
      <c r="F12" s="17" t="s">
        <v>18</v>
      </c>
      <c r="G12" s="16" t="s">
        <v>36</v>
      </c>
      <c r="H12" s="18" t="s">
        <v>49</v>
      </c>
      <c r="I12" s="16" t="s">
        <v>49</v>
      </c>
      <c r="J12" s="18"/>
      <c r="K12" s="15" t="s">
        <v>50</v>
      </c>
      <c r="L12" s="16" t="str">
        <f>"144,0015"</f>
        <v>144,0015</v>
      </c>
      <c r="M12" s="17" t="s">
        <v>22</v>
      </c>
    </row>
    <row r="13" spans="1:13" ht="12.75">
      <c r="A13" s="15" t="s">
        <v>45</v>
      </c>
      <c r="B13" s="16" t="s">
        <v>51</v>
      </c>
      <c r="C13" s="16" t="s">
        <v>47</v>
      </c>
      <c r="D13" s="16" t="str">
        <f>"0,6246"</f>
        <v>0,6246</v>
      </c>
      <c r="E13" s="17" t="s">
        <v>48</v>
      </c>
      <c r="F13" s="17" t="s">
        <v>18</v>
      </c>
      <c r="G13" s="16" t="s">
        <v>36</v>
      </c>
      <c r="H13" s="18" t="s">
        <v>49</v>
      </c>
      <c r="I13" s="16" t="s">
        <v>49</v>
      </c>
      <c r="J13" s="18"/>
      <c r="K13" s="15" t="s">
        <v>50</v>
      </c>
      <c r="L13" s="16" t="str">
        <f>"135,8505"</f>
        <v>135,8505</v>
      </c>
      <c r="M13" s="17" t="s">
        <v>22</v>
      </c>
    </row>
    <row r="14" spans="1:13" ht="12.75">
      <c r="A14" s="15" t="s">
        <v>52</v>
      </c>
      <c r="B14" s="16" t="s">
        <v>53</v>
      </c>
      <c r="C14" s="16" t="s">
        <v>54</v>
      </c>
      <c r="D14" s="16" t="str">
        <f>"0,6198"</f>
        <v>0,6198</v>
      </c>
      <c r="E14" s="17" t="s">
        <v>17</v>
      </c>
      <c r="F14" s="17" t="s">
        <v>18</v>
      </c>
      <c r="G14" s="16" t="s">
        <v>42</v>
      </c>
      <c r="H14" s="16" t="s">
        <v>43</v>
      </c>
      <c r="I14" s="18" t="s">
        <v>36</v>
      </c>
      <c r="J14" s="18"/>
      <c r="K14" s="15" t="s">
        <v>55</v>
      </c>
      <c r="L14" s="16" t="str">
        <f>"117,7620"</f>
        <v>117,7620</v>
      </c>
      <c r="M14" s="17" t="s">
        <v>22</v>
      </c>
    </row>
    <row r="15" spans="1:13" ht="12.75">
      <c r="A15" s="10" t="s">
        <v>56</v>
      </c>
      <c r="B15" s="11" t="s">
        <v>57</v>
      </c>
      <c r="C15" s="11" t="s">
        <v>58</v>
      </c>
      <c r="D15" s="11" t="str">
        <f>"0,6206"</f>
        <v>0,6206</v>
      </c>
      <c r="E15" s="12" t="s">
        <v>17</v>
      </c>
      <c r="F15" s="12" t="s">
        <v>18</v>
      </c>
      <c r="G15" s="11" t="s">
        <v>59</v>
      </c>
      <c r="H15" s="11" t="s">
        <v>60</v>
      </c>
      <c r="I15" s="13"/>
      <c r="J15" s="13"/>
      <c r="K15" s="10" t="s">
        <v>61</v>
      </c>
      <c r="L15" s="11" t="str">
        <f>"116,3625"</f>
        <v>116,3625</v>
      </c>
      <c r="M15" s="12" t="s">
        <v>22</v>
      </c>
    </row>
    <row r="17" spans="1:12" ht="15">
      <c r="A17" s="63" t="s">
        <v>62</v>
      </c>
      <c r="B17" s="64"/>
      <c r="C17" s="64"/>
      <c r="D17" s="64"/>
      <c r="E17" s="64"/>
      <c r="F17" s="64"/>
      <c r="G17" s="64"/>
      <c r="H17" s="64"/>
      <c r="I17" s="64"/>
      <c r="J17" s="64"/>
      <c r="K17" s="63"/>
      <c r="L17" s="64"/>
    </row>
    <row r="18" spans="1:13" ht="12.75">
      <c r="A18" s="6" t="s">
        <v>63</v>
      </c>
      <c r="B18" s="7" t="s">
        <v>64</v>
      </c>
      <c r="C18" s="7" t="s">
        <v>65</v>
      </c>
      <c r="D18" s="7" t="str">
        <f>"0,5885"</f>
        <v>0,5885</v>
      </c>
      <c r="E18" s="8" t="s">
        <v>17</v>
      </c>
      <c r="F18" s="8" t="s">
        <v>18</v>
      </c>
      <c r="G18" s="7" t="s">
        <v>42</v>
      </c>
      <c r="H18" s="7" t="s">
        <v>66</v>
      </c>
      <c r="I18" s="7" t="s">
        <v>36</v>
      </c>
      <c r="J18" s="9"/>
      <c r="K18" s="6" t="s">
        <v>37</v>
      </c>
      <c r="L18" s="7" t="str">
        <f>"120,6425"</f>
        <v>120,6425</v>
      </c>
      <c r="M18" s="8" t="s">
        <v>22</v>
      </c>
    </row>
    <row r="19" spans="1:13" ht="12.75">
      <c r="A19" s="10" t="s">
        <v>67</v>
      </c>
      <c r="B19" s="11" t="s">
        <v>68</v>
      </c>
      <c r="C19" s="11" t="s">
        <v>69</v>
      </c>
      <c r="D19" s="11" t="str">
        <f>"0,6004"</f>
        <v>0,6004</v>
      </c>
      <c r="E19" s="12" t="s">
        <v>17</v>
      </c>
      <c r="F19" s="12" t="s">
        <v>18</v>
      </c>
      <c r="G19" s="11" t="s">
        <v>41</v>
      </c>
      <c r="H19" s="11" t="s">
        <v>42</v>
      </c>
      <c r="I19" s="13" t="s">
        <v>43</v>
      </c>
      <c r="J19" s="13"/>
      <c r="K19" s="10" t="s">
        <v>44</v>
      </c>
      <c r="L19" s="11" t="str">
        <f>"108,0720"</f>
        <v>108,0720</v>
      </c>
      <c r="M19" s="12" t="s">
        <v>22</v>
      </c>
    </row>
    <row r="21" spans="1:12" ht="15">
      <c r="A21" s="63" t="s">
        <v>70</v>
      </c>
      <c r="B21" s="64"/>
      <c r="C21" s="64"/>
      <c r="D21" s="64"/>
      <c r="E21" s="64"/>
      <c r="F21" s="64"/>
      <c r="G21" s="64"/>
      <c r="H21" s="64"/>
      <c r="I21" s="64"/>
      <c r="J21" s="64"/>
      <c r="K21" s="63"/>
      <c r="L21" s="64"/>
    </row>
    <row r="22" spans="1:13" ht="12.75">
      <c r="A22" s="19" t="s">
        <v>71</v>
      </c>
      <c r="B22" s="20" t="s">
        <v>72</v>
      </c>
      <c r="C22" s="20" t="s">
        <v>73</v>
      </c>
      <c r="D22" s="20" t="str">
        <f>"0,5654"</f>
        <v>0,5654</v>
      </c>
      <c r="E22" s="21" t="s">
        <v>17</v>
      </c>
      <c r="F22" s="21" t="s">
        <v>74</v>
      </c>
      <c r="G22" s="20" t="s">
        <v>66</v>
      </c>
      <c r="H22" s="20" t="s">
        <v>75</v>
      </c>
      <c r="I22" s="20" t="s">
        <v>76</v>
      </c>
      <c r="J22" s="22"/>
      <c r="K22" s="19" t="s">
        <v>77</v>
      </c>
      <c r="L22" s="20" t="str">
        <f>"124,3880"</f>
        <v>124,3880</v>
      </c>
      <c r="M22" s="21" t="s">
        <v>22</v>
      </c>
    </row>
    <row r="24" spans="1:12" ht="15">
      <c r="A24" s="63" t="s">
        <v>78</v>
      </c>
      <c r="B24" s="64"/>
      <c r="C24" s="64"/>
      <c r="D24" s="64"/>
      <c r="E24" s="64"/>
      <c r="F24" s="64"/>
      <c r="G24" s="64"/>
      <c r="H24" s="64"/>
      <c r="I24" s="64"/>
      <c r="J24" s="64"/>
      <c r="K24" s="63"/>
      <c r="L24" s="64"/>
    </row>
    <row r="25" spans="1:13" ht="12.75">
      <c r="A25" s="19" t="s">
        <v>79</v>
      </c>
      <c r="B25" s="20" t="s">
        <v>80</v>
      </c>
      <c r="C25" s="20" t="s">
        <v>81</v>
      </c>
      <c r="D25" s="20" t="str">
        <f>"0,5402"</f>
        <v>0,5402</v>
      </c>
      <c r="E25" s="21" t="s">
        <v>17</v>
      </c>
      <c r="F25" s="21" t="s">
        <v>18</v>
      </c>
      <c r="G25" s="20" t="s">
        <v>34</v>
      </c>
      <c r="H25" s="20" t="s">
        <v>75</v>
      </c>
      <c r="I25" s="22" t="s">
        <v>82</v>
      </c>
      <c r="J25" s="22"/>
      <c r="K25" s="19" t="s">
        <v>83</v>
      </c>
      <c r="L25" s="20" t="str">
        <f>"162,2221"</f>
        <v>162,2221</v>
      </c>
      <c r="M25" s="21" t="s">
        <v>22</v>
      </c>
    </row>
    <row r="27" spans="5:7" ht="15">
      <c r="E27" s="23" t="s">
        <v>84</v>
      </c>
      <c r="G27" s="31" t="s">
        <v>273</v>
      </c>
    </row>
    <row r="28" spans="5:7" ht="15">
      <c r="E28" s="23" t="s">
        <v>85</v>
      </c>
      <c r="G28" s="31" t="s">
        <v>274</v>
      </c>
    </row>
    <row r="29" spans="5:7" ht="15">
      <c r="E29" s="23" t="s">
        <v>86</v>
      </c>
      <c r="G29" s="31" t="s">
        <v>277</v>
      </c>
    </row>
    <row r="30" spans="5:7" ht="15">
      <c r="E30" s="23" t="s">
        <v>87</v>
      </c>
      <c r="G30" s="31" t="s">
        <v>275</v>
      </c>
    </row>
    <row r="31" spans="5:7" ht="15">
      <c r="E31" s="23" t="s">
        <v>87</v>
      </c>
      <c r="G31" s="31" t="s">
        <v>276</v>
      </c>
    </row>
    <row r="32" spans="5:7" ht="15">
      <c r="E32" s="23" t="s">
        <v>88</v>
      </c>
      <c r="G32" s="31" t="s">
        <v>275</v>
      </c>
    </row>
    <row r="33" ht="15">
      <c r="E33" s="23"/>
    </row>
    <row r="35" spans="1:2" ht="18">
      <c r="A35" s="24" t="s">
        <v>89</v>
      </c>
      <c r="B35" s="25"/>
    </row>
    <row r="36" spans="1:2" ht="15">
      <c r="A36" s="26" t="s">
        <v>90</v>
      </c>
      <c r="B36" s="14"/>
    </row>
    <row r="37" spans="1:2" ht="14.25">
      <c r="A37" s="28"/>
      <c r="B37" s="29" t="s">
        <v>91</v>
      </c>
    </row>
    <row r="38" spans="1:5" ht="15">
      <c r="A38" s="30" t="s">
        <v>92</v>
      </c>
      <c r="B38" s="30" t="s">
        <v>93</v>
      </c>
      <c r="C38" s="30" t="s">
        <v>94</v>
      </c>
      <c r="D38" s="30" t="s">
        <v>95</v>
      </c>
      <c r="E38" s="30" t="s">
        <v>96</v>
      </c>
    </row>
    <row r="39" spans="1:5" ht="12.75">
      <c r="A39" s="27" t="s">
        <v>14</v>
      </c>
      <c r="B39" s="1" t="s">
        <v>97</v>
      </c>
      <c r="C39" s="1" t="s">
        <v>98</v>
      </c>
      <c r="D39" s="1" t="s">
        <v>20</v>
      </c>
      <c r="E39" s="4" t="s">
        <v>99</v>
      </c>
    </row>
    <row r="41" spans="1:2" ht="14.25">
      <c r="A41" s="28"/>
      <c r="B41" s="29" t="s">
        <v>100</v>
      </c>
    </row>
    <row r="42" spans="1:5" ht="15">
      <c r="A42" s="30" t="s">
        <v>92</v>
      </c>
      <c r="B42" s="30" t="s">
        <v>93</v>
      </c>
      <c r="C42" s="30" t="s">
        <v>94</v>
      </c>
      <c r="D42" s="30" t="s">
        <v>95</v>
      </c>
      <c r="E42" s="30" t="s">
        <v>96</v>
      </c>
    </row>
    <row r="43" spans="1:5" ht="12.75">
      <c r="A43" s="27" t="s">
        <v>23</v>
      </c>
      <c r="B43" s="1" t="s">
        <v>100</v>
      </c>
      <c r="C43" s="1" t="s">
        <v>98</v>
      </c>
      <c r="D43" s="1" t="s">
        <v>28</v>
      </c>
      <c r="E43" s="4" t="s">
        <v>101</v>
      </c>
    </row>
    <row r="46" spans="1:2" ht="15">
      <c r="A46" s="26" t="s">
        <v>102</v>
      </c>
      <c r="B46" s="14"/>
    </row>
    <row r="47" spans="1:2" ht="14.25">
      <c r="A47" s="28"/>
      <c r="B47" s="29" t="s">
        <v>103</v>
      </c>
    </row>
    <row r="48" spans="1:5" ht="15">
      <c r="A48" s="30" t="s">
        <v>92</v>
      </c>
      <c r="B48" s="30" t="s">
        <v>93</v>
      </c>
      <c r="C48" s="30" t="s">
        <v>94</v>
      </c>
      <c r="D48" s="30" t="s">
        <v>95</v>
      </c>
      <c r="E48" s="30" t="s">
        <v>96</v>
      </c>
    </row>
    <row r="49" spans="1:5" ht="12.75">
      <c r="A49" s="27" t="s">
        <v>31</v>
      </c>
      <c r="B49" s="1" t="s">
        <v>104</v>
      </c>
      <c r="C49" s="1" t="s">
        <v>105</v>
      </c>
      <c r="D49" s="1" t="s">
        <v>36</v>
      </c>
      <c r="E49" s="4" t="s">
        <v>106</v>
      </c>
    </row>
    <row r="50" spans="1:5" ht="12.75">
      <c r="A50" s="27" t="s">
        <v>45</v>
      </c>
      <c r="B50" s="1" t="s">
        <v>107</v>
      </c>
      <c r="C50" s="1" t="s">
        <v>105</v>
      </c>
      <c r="D50" s="1" t="s">
        <v>49</v>
      </c>
      <c r="E50" s="4" t="s">
        <v>108</v>
      </c>
    </row>
    <row r="51" spans="1:5" ht="12.75">
      <c r="A51" s="27" t="s">
        <v>38</v>
      </c>
      <c r="B51" s="1" t="s">
        <v>104</v>
      </c>
      <c r="C51" s="1" t="s">
        <v>105</v>
      </c>
      <c r="D51" s="1" t="s">
        <v>42</v>
      </c>
      <c r="E51" s="4" t="s">
        <v>109</v>
      </c>
    </row>
    <row r="53" spans="1:2" ht="14.25">
      <c r="A53" s="28"/>
      <c r="B53" s="29" t="s">
        <v>100</v>
      </c>
    </row>
    <row r="54" spans="1:5" ht="15">
      <c r="A54" s="30" t="s">
        <v>92</v>
      </c>
      <c r="B54" s="30" t="s">
        <v>93</v>
      </c>
      <c r="C54" s="30" t="s">
        <v>94</v>
      </c>
      <c r="D54" s="30" t="s">
        <v>95</v>
      </c>
      <c r="E54" s="30" t="s">
        <v>96</v>
      </c>
    </row>
    <row r="55" spans="1:5" ht="12.75">
      <c r="A55" s="27" t="s">
        <v>45</v>
      </c>
      <c r="B55" s="1" t="s">
        <v>100</v>
      </c>
      <c r="C55" s="1" t="s">
        <v>105</v>
      </c>
      <c r="D55" s="1" t="s">
        <v>49</v>
      </c>
      <c r="E55" s="4" t="s">
        <v>110</v>
      </c>
    </row>
    <row r="56" spans="1:5" ht="12.75">
      <c r="A56" s="27" t="s">
        <v>71</v>
      </c>
      <c r="B56" s="1" t="s">
        <v>100</v>
      </c>
      <c r="C56" s="1" t="s">
        <v>111</v>
      </c>
      <c r="D56" s="1" t="s">
        <v>76</v>
      </c>
      <c r="E56" s="4" t="s">
        <v>112</v>
      </c>
    </row>
    <row r="57" spans="1:5" ht="12.75">
      <c r="A57" s="27" t="s">
        <v>63</v>
      </c>
      <c r="B57" s="1" t="s">
        <v>100</v>
      </c>
      <c r="C57" s="1" t="s">
        <v>113</v>
      </c>
      <c r="D57" s="1" t="s">
        <v>36</v>
      </c>
      <c r="E57" s="4" t="s">
        <v>114</v>
      </c>
    </row>
    <row r="58" spans="1:5" ht="12.75">
      <c r="A58" s="27" t="s">
        <v>52</v>
      </c>
      <c r="B58" s="1" t="s">
        <v>100</v>
      </c>
      <c r="C58" s="1" t="s">
        <v>105</v>
      </c>
      <c r="D58" s="1" t="s">
        <v>43</v>
      </c>
      <c r="E58" s="4" t="s">
        <v>115</v>
      </c>
    </row>
    <row r="59" spans="1:5" ht="12.75">
      <c r="A59" s="27" t="s">
        <v>56</v>
      </c>
      <c r="B59" s="1" t="s">
        <v>100</v>
      </c>
      <c r="C59" s="1" t="s">
        <v>105</v>
      </c>
      <c r="D59" s="1" t="s">
        <v>60</v>
      </c>
      <c r="E59" s="4" t="s">
        <v>116</v>
      </c>
    </row>
    <row r="60" spans="1:5" ht="12.75">
      <c r="A60" s="27" t="s">
        <v>67</v>
      </c>
      <c r="B60" s="1" t="s">
        <v>100</v>
      </c>
      <c r="C60" s="1" t="s">
        <v>113</v>
      </c>
      <c r="D60" s="1" t="s">
        <v>42</v>
      </c>
      <c r="E60" s="4" t="s">
        <v>117</v>
      </c>
    </row>
    <row r="62" spans="1:2" ht="14.25">
      <c r="A62" s="28"/>
      <c r="B62" s="29" t="s">
        <v>118</v>
      </c>
    </row>
    <row r="63" spans="1:5" ht="15">
      <c r="A63" s="30" t="s">
        <v>92</v>
      </c>
      <c r="B63" s="30" t="s">
        <v>93</v>
      </c>
      <c r="C63" s="30" t="s">
        <v>94</v>
      </c>
      <c r="D63" s="30" t="s">
        <v>95</v>
      </c>
      <c r="E63" s="30" t="s">
        <v>96</v>
      </c>
    </row>
    <row r="64" spans="1:5" ht="12.75">
      <c r="A64" s="27" t="s">
        <v>79</v>
      </c>
      <c r="B64" s="1" t="s">
        <v>119</v>
      </c>
      <c r="C64" s="1" t="s">
        <v>120</v>
      </c>
      <c r="D64" s="1" t="s">
        <v>75</v>
      </c>
      <c r="E64" s="4" t="s">
        <v>121</v>
      </c>
    </row>
  </sheetData>
  <sheetProtection/>
  <mergeCells count="16">
    <mergeCell ref="A21:L21"/>
    <mergeCell ref="A24:L24"/>
    <mergeCell ref="M3:M4"/>
    <mergeCell ref="F3:F4"/>
    <mergeCell ref="E3:E4"/>
    <mergeCell ref="A5:L5"/>
    <mergeCell ref="A9:L9"/>
    <mergeCell ref="A17:L17"/>
    <mergeCell ref="D3:D4"/>
    <mergeCell ref="K3:K4"/>
    <mergeCell ref="L3:L4"/>
    <mergeCell ref="A1:M2"/>
    <mergeCell ref="G3:J3"/>
    <mergeCell ref="A3:A4"/>
    <mergeCell ref="B3:B4"/>
    <mergeCell ref="C3:C4"/>
  </mergeCells>
  <printOptions/>
  <pageMargins left="0.1968503937007874" right="0.4724409448818898" top="0.4330708661417323" bottom="0.4724409448818898" header="0.5118110236220472" footer="0.5118110236220472"/>
  <pageSetup fitToHeight="100" horizontalDpi="300" verticalDpi="300" orientation="landscape" scale="59" r:id="rId2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2016-10-02T11:24:36Z</cp:lastPrinted>
  <dcterms:created xsi:type="dcterms:W3CDTF">2002-06-16T13:36:44Z</dcterms:created>
  <dcterms:modified xsi:type="dcterms:W3CDTF">2016-10-06T15:46:59Z</dcterms:modified>
  <cp:category/>
  <cp:version/>
  <cp:contentType/>
  <cp:contentStatus/>
</cp:coreProperties>
</file>